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24000" windowHeight="9135" activeTab="1"/>
  </bookViews>
  <sheets>
    <sheet name="Исполнение сметы" sheetId="1" r:id="rId1"/>
    <sheet name="ЭЭ помесячно" sheetId="2" r:id="rId2"/>
    <sheet name="Исполение сметы 2" sheetId="3" r:id="rId3"/>
  </sheets>
  <calcPr calcId="152511"/>
</workbook>
</file>

<file path=xl/calcChain.xml><?xml version="1.0" encoding="utf-8"?>
<calcChain xmlns="http://schemas.openxmlformats.org/spreadsheetml/2006/main">
  <c r="D154" i="1" l="1"/>
  <c r="D160" i="1"/>
  <c r="D47" i="1"/>
  <c r="D59" i="1"/>
  <c r="E59" i="1" s="1"/>
  <c r="D75" i="1"/>
  <c r="D72" i="1"/>
  <c r="D125" i="1"/>
  <c r="D119" i="1"/>
  <c r="E139" i="1"/>
  <c r="E136" i="1"/>
  <c r="E102" i="1"/>
  <c r="E99" i="1"/>
  <c r="E96" i="1"/>
  <c r="E93" i="1"/>
  <c r="E90" i="1"/>
  <c r="E87" i="1"/>
  <c r="E84" i="1"/>
  <c r="E81" i="1"/>
  <c r="E78" i="1"/>
  <c r="E65" i="1"/>
  <c r="D35" i="1" l="1"/>
  <c r="D105" i="1"/>
  <c r="E105" i="1" s="1"/>
  <c r="D62" i="1"/>
  <c r="E62" i="1" s="1"/>
  <c r="D111" i="1"/>
  <c r="E111" i="1" s="1"/>
  <c r="D133" i="1"/>
  <c r="E133" i="1" s="1"/>
  <c r="D108" i="1"/>
  <c r="E108" i="1" s="1"/>
  <c r="D31" i="1"/>
  <c r="E31" i="1" s="1"/>
  <c r="D28" i="1"/>
  <c r="C22" i="1"/>
  <c r="C31" i="1" s="1"/>
  <c r="D19" i="1"/>
  <c r="D16" i="1"/>
  <c r="E16" i="1" s="1"/>
  <c r="D117" i="1"/>
  <c r="C14" i="1"/>
  <c r="D14" i="1" l="1"/>
  <c r="E14" i="1" s="1"/>
  <c r="E19" i="1"/>
  <c r="D49" i="1" l="1"/>
  <c r="D45" i="1" s="1"/>
  <c r="E53" i="1"/>
  <c r="E51" i="1"/>
  <c r="E49" i="1" s="1"/>
  <c r="D158" i="1" s="1"/>
  <c r="E47" i="1"/>
  <c r="C73" i="1"/>
  <c r="C68" i="1" s="1"/>
  <c r="D68" i="1"/>
  <c r="E68" i="1" s="1"/>
  <c r="C49" i="1"/>
  <c r="C45" i="1" s="1"/>
  <c r="D146" i="1" l="1"/>
  <c r="E45" i="1"/>
  <c r="C146" i="1"/>
  <c r="D14" i="2"/>
  <c r="E146" i="1" l="1"/>
  <c r="N14" i="2"/>
  <c r="M21" i="2" l="1"/>
  <c r="L21" i="2"/>
  <c r="K21" i="2"/>
  <c r="J21" i="2"/>
  <c r="I21" i="2"/>
  <c r="H21" i="2"/>
  <c r="G21" i="2"/>
  <c r="F21" i="2"/>
  <c r="E21" i="2"/>
  <c r="D21" i="2"/>
  <c r="C21" i="2"/>
  <c r="B21" i="2"/>
  <c r="N17" i="2"/>
  <c r="N21" i="2" s="1"/>
</calcChain>
</file>

<file path=xl/comments1.xml><?xml version="1.0" encoding="utf-8"?>
<comments xmlns="http://schemas.openxmlformats.org/spreadsheetml/2006/main">
  <authors>
    <author>Acer</author>
  </authors>
  <commentList>
    <comment ref="E14" authorId="0" shapeId="0">
      <text>
        <r>
          <rPr>
            <b/>
            <sz val="9"/>
            <color indexed="81"/>
            <rFont val="Tahoma"/>
            <family val="2"/>
            <charset val="204"/>
          </rPr>
          <t>Acer:</t>
        </r>
        <r>
          <rPr>
            <sz val="9"/>
            <color indexed="81"/>
            <rFont val="Tahoma"/>
            <family val="2"/>
            <charset val="204"/>
          </rPr>
          <t xml:space="preserve">
11758-объединение участков</t>
        </r>
      </text>
    </comment>
    <comment ref="C31" authorId="0" shapeId="0">
      <text>
        <r>
          <rPr>
            <b/>
            <sz val="9"/>
            <color indexed="81"/>
            <rFont val="Tahoma"/>
            <family val="2"/>
            <charset val="204"/>
          </rPr>
          <t>Acer:</t>
        </r>
        <r>
          <rPr>
            <sz val="9"/>
            <color indexed="81"/>
            <rFont val="Tahoma"/>
            <family val="2"/>
            <charset val="204"/>
          </rPr>
          <t xml:space="preserve">
счета к оплате от мособлэнерго
</t>
        </r>
      </text>
    </comment>
    <comment ref="E45" authorId="0" shapeId="0">
      <text>
        <r>
          <rPr>
            <b/>
            <sz val="9"/>
            <color indexed="81"/>
            <rFont val="Tahoma"/>
            <family val="2"/>
            <charset val="204"/>
          </rPr>
          <t>Acer:</t>
        </r>
        <r>
          <rPr>
            <sz val="9"/>
            <color indexed="81"/>
            <rFont val="Tahoma"/>
            <family val="2"/>
            <charset val="204"/>
          </rPr>
          <t xml:space="preserve">
За май - в кассе и на рс 
к выплате
</t>
        </r>
      </text>
    </comment>
    <comment ref="D62" authorId="0" shapeId="0">
      <text>
        <r>
          <rPr>
            <b/>
            <sz val="9"/>
            <color indexed="81"/>
            <rFont val="Tahoma"/>
            <family val="2"/>
            <charset val="204"/>
          </rPr>
          <t>Acer:</t>
        </r>
        <r>
          <rPr>
            <sz val="9"/>
            <color indexed="81"/>
            <rFont val="Tahoma"/>
            <family val="2"/>
            <charset val="204"/>
          </rPr>
          <t xml:space="preserve">
98 299 за 2018г (аванс за 1кв был перечислен вместе со 2-м 25.06.18)
25 000 аванс 1 кв 2019
</t>
        </r>
      </text>
    </comment>
    <comment ref="D134" authorId="0" shapeId="0">
      <text>
        <r>
          <rPr>
            <b/>
            <sz val="9"/>
            <color indexed="81"/>
            <rFont val="Tahoma"/>
            <family val="2"/>
            <charset val="204"/>
          </rPr>
          <t>Acer:</t>
        </r>
        <r>
          <rPr>
            <sz val="9"/>
            <color indexed="81"/>
            <rFont val="Tahoma"/>
            <family val="2"/>
            <charset val="204"/>
          </rPr>
          <t xml:space="preserve">
без ээ за май
</t>
        </r>
      </text>
    </comment>
  </commentList>
</comments>
</file>

<file path=xl/comments2.xml><?xml version="1.0" encoding="utf-8"?>
<comments xmlns="http://schemas.openxmlformats.org/spreadsheetml/2006/main">
  <authors>
    <author>Acer</author>
  </authors>
  <commentList>
    <comment ref="M14" authorId="0" shapeId="0">
      <text>
        <r>
          <rPr>
            <b/>
            <sz val="9"/>
            <color indexed="81"/>
            <rFont val="Tahoma"/>
            <charset val="1"/>
          </rPr>
          <t>Acer:</t>
        </r>
        <r>
          <rPr>
            <sz val="9"/>
            <color indexed="81"/>
            <rFont val="Tahoma"/>
            <charset val="1"/>
          </rPr>
          <t xml:space="preserve">
касса по 19,05 вкл-но
р/с по 22.05 вкл-но</t>
        </r>
      </text>
    </comment>
    <comment ref="B17" authorId="0" shapeId="0">
      <text>
        <r>
          <rPr>
            <b/>
            <sz val="9"/>
            <color indexed="81"/>
            <rFont val="Tahoma"/>
            <charset val="1"/>
          </rPr>
          <t>Acer:</t>
        </r>
        <r>
          <rPr>
            <sz val="9"/>
            <color indexed="81"/>
            <rFont val="Tahoma"/>
            <charset val="1"/>
          </rPr>
          <t xml:space="preserve">
за май
</t>
        </r>
      </text>
    </comment>
  </commentList>
</comments>
</file>

<file path=xl/comments3.xml><?xml version="1.0" encoding="utf-8"?>
<comments xmlns="http://schemas.openxmlformats.org/spreadsheetml/2006/main">
  <authors>
    <author>Acer</author>
  </authors>
  <commentList>
    <comment ref="E14" authorId="0" shapeId="0">
      <text>
        <r>
          <rPr>
            <b/>
            <sz val="9"/>
            <color indexed="81"/>
            <rFont val="Tahoma"/>
            <charset val="1"/>
          </rPr>
          <t>Acer:</t>
        </r>
        <r>
          <rPr>
            <sz val="9"/>
            <color indexed="81"/>
            <rFont val="Tahoma"/>
            <charset val="1"/>
          </rPr>
          <t xml:space="preserve">
Долг за 2017-18 24 000</t>
        </r>
      </text>
    </comment>
    <comment ref="D15" authorId="0" shapeId="0">
      <text>
        <r>
          <rPr>
            <b/>
            <sz val="9"/>
            <color indexed="81"/>
            <rFont val="Tahoma"/>
            <charset val="1"/>
          </rPr>
          <t>Acer:</t>
        </r>
        <r>
          <rPr>
            <sz val="9"/>
            <color indexed="81"/>
            <rFont val="Tahoma"/>
            <charset val="1"/>
          </rPr>
          <t xml:space="preserve">
Колобаев за 2016-17
</t>
        </r>
      </text>
    </comment>
    <comment ref="C26" authorId="0" shapeId="0">
      <text>
        <r>
          <rPr>
            <b/>
            <sz val="9"/>
            <color indexed="81"/>
            <rFont val="Tahoma"/>
            <family val="2"/>
            <charset val="204"/>
          </rPr>
          <t>Acer:</t>
        </r>
        <r>
          <rPr>
            <sz val="9"/>
            <color indexed="81"/>
            <rFont val="Tahoma"/>
            <family val="2"/>
            <charset val="204"/>
          </rPr>
          <t xml:space="preserve">
счета к оплате от мособлэнерго
</t>
        </r>
      </text>
    </comment>
    <comment ref="E40" authorId="0" shapeId="0">
      <text>
        <r>
          <rPr>
            <b/>
            <sz val="9"/>
            <color indexed="81"/>
            <rFont val="Tahoma"/>
            <family val="2"/>
            <charset val="204"/>
          </rPr>
          <t>Acer:</t>
        </r>
        <r>
          <rPr>
            <sz val="9"/>
            <color indexed="81"/>
            <rFont val="Tahoma"/>
            <family val="2"/>
            <charset val="204"/>
          </rPr>
          <t xml:space="preserve">
+33*12-60 533 (ЗП за май)</t>
        </r>
      </text>
    </comment>
  </commentList>
</comments>
</file>

<file path=xl/sharedStrings.xml><?xml version="1.0" encoding="utf-8"?>
<sst xmlns="http://schemas.openxmlformats.org/spreadsheetml/2006/main" count="75" uniqueCount="74">
  <si>
    <t>Разница</t>
  </si>
  <si>
    <t>ИТОГО</t>
  </si>
  <si>
    <t>Поступило в кассу и на рс за эл энергию</t>
  </si>
  <si>
    <t>Наименование статьи расхода</t>
  </si>
  <si>
    <t>Отклонен</t>
  </si>
  <si>
    <t>СМЕТА</t>
  </si>
  <si>
    <t>ФАКТ</t>
  </si>
  <si>
    <t>(-) экономия</t>
  </si>
  <si>
    <t>(+) перерасход</t>
  </si>
  <si>
    <t>Расходы на оплату труда</t>
  </si>
  <si>
    <t>ЗП на руки</t>
  </si>
  <si>
    <t>НДФЛ</t>
  </si>
  <si>
    <t>Налоги, в т.ч.</t>
  </si>
  <si>
    <t>Страховые взносы</t>
  </si>
  <si>
    <t>Налог на ЗОП</t>
  </si>
  <si>
    <t>Вывоз мусора</t>
  </si>
  <si>
    <t>Компенсация сторожу за отпуск</t>
  </si>
  <si>
    <t>Чистка дорог зимой</t>
  </si>
  <si>
    <t>Содержание сторожки</t>
  </si>
  <si>
    <t>Газ</t>
  </si>
  <si>
    <t>Дрова</t>
  </si>
  <si>
    <t>Собака</t>
  </si>
  <si>
    <t>Сотовая связь</t>
  </si>
  <si>
    <t>Городской тел-н</t>
  </si>
  <si>
    <t xml:space="preserve">Услуги банка </t>
  </si>
  <si>
    <t>Канц товары</t>
  </si>
  <si>
    <t>Лампы ул освещения</t>
  </si>
  <si>
    <t>Ремонт дорог</t>
  </si>
  <si>
    <t>Мусорные контейнеры</t>
  </si>
  <si>
    <t>Интернет</t>
  </si>
  <si>
    <t>Обновление опер системы</t>
  </si>
  <si>
    <t>Работы эл-ка, не связан с договором</t>
  </si>
  <si>
    <t>Замена общего счетчика и улич-го на двух</t>
  </si>
  <si>
    <t>тарифный</t>
  </si>
  <si>
    <t>Регистрация Устава</t>
  </si>
  <si>
    <t>Резерв Председателя</t>
  </si>
  <si>
    <t>Уличное освещение и сторожка</t>
  </si>
  <si>
    <t>Счет за ээ за май</t>
  </si>
  <si>
    <t>ЗП за май 2018</t>
  </si>
  <si>
    <t>Прививка собаке+доставка</t>
  </si>
  <si>
    <t>Справочно - сторожка</t>
  </si>
  <si>
    <t>Замок на лесн калитку</t>
  </si>
  <si>
    <t>Камера</t>
  </si>
  <si>
    <t>Услуги адвоката</t>
  </si>
  <si>
    <t>Судебные</t>
  </si>
  <si>
    <t>Скребок для снега</t>
  </si>
  <si>
    <t>СОУТ</t>
  </si>
  <si>
    <t>ИСПОЛНЕНИЕ СМЕТЫ ПО ДОХОДАМ</t>
  </si>
  <si>
    <t>Наименование статьи дохода</t>
  </si>
  <si>
    <t>Смета</t>
  </si>
  <si>
    <t>Факт</t>
  </si>
  <si>
    <t>Отклонение</t>
  </si>
  <si>
    <t>2017-2018</t>
  </si>
  <si>
    <t>Членские взносы 2018-2019</t>
  </si>
  <si>
    <t>Всего</t>
  </si>
  <si>
    <t>Целевые взносы</t>
  </si>
  <si>
    <t>Платежи за въезд машин</t>
  </si>
  <si>
    <t>ВСЕГО</t>
  </si>
  <si>
    <t>Расходные мат-лы (хомуты, ул.сч+автоматы)</t>
  </si>
  <si>
    <t>хостинг</t>
  </si>
  <si>
    <t>9000-1675 (расходы по уст-ке)</t>
  </si>
  <si>
    <t>Прочий приход от Грачевой</t>
  </si>
  <si>
    <t>по май вкл-но</t>
  </si>
  <si>
    <t>Дорожный фонд</t>
  </si>
  <si>
    <t>Агентское вознаграждение</t>
  </si>
  <si>
    <t>01.06.2018-30.05.2019</t>
  </si>
  <si>
    <t xml:space="preserve">Остаток ден. Средств </t>
  </si>
  <si>
    <t>Касса+р/сч.</t>
  </si>
  <si>
    <t>в том числе:</t>
  </si>
  <si>
    <t xml:space="preserve"> на налоги (ЗП) за май</t>
  </si>
  <si>
    <t>на 01.06.2019</t>
  </si>
  <si>
    <t>электроэнергию</t>
  </si>
  <si>
    <t>"Мособлэнерго"</t>
  </si>
  <si>
    <t>Оплачено в АО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</si>
</sst>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6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2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 style="thick">
        <color auto="1"/>
      </right>
      <top style="medium">
        <color auto="1"/>
      </top>
      <bottom/>
      <diagonal/>
    </border>
    <border>
      <left style="thick">
        <color auto="1"/>
      </left>
      <right style="medium">
        <color auto="1"/>
      </right>
      <top style="thick">
        <color auto="1"/>
      </top>
      <bottom/>
      <diagonal/>
    </border>
    <border>
      <left style="medium">
        <color auto="1"/>
      </left>
      <right style="medium">
        <color auto="1"/>
      </right>
      <top style="thick">
        <color auto="1"/>
      </top>
      <bottom/>
      <diagonal/>
    </border>
    <border>
      <left style="medium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ck">
        <color auto="1"/>
      </right>
      <top/>
      <bottom/>
      <diagonal/>
    </border>
    <border>
      <left style="thick">
        <color auto="1"/>
      </left>
      <right style="medium">
        <color auto="1"/>
      </right>
      <top/>
      <bottom style="thick">
        <color auto="1"/>
      </bottom>
      <diagonal/>
    </border>
    <border>
      <left style="medium">
        <color auto="1"/>
      </left>
      <right style="medium">
        <color auto="1"/>
      </right>
      <top/>
      <bottom style="thick">
        <color auto="1"/>
      </bottom>
      <diagonal/>
    </border>
    <border>
      <left style="medium">
        <color auto="1"/>
      </left>
      <right style="thick">
        <color auto="1"/>
      </right>
      <top/>
      <bottom style="thick">
        <color auto="1"/>
      </bottom>
      <diagonal/>
    </border>
  </borders>
  <cellStyleXfs count="1">
    <xf numFmtId="0" fontId="0" fillId="0" borderId="0"/>
  </cellStyleXfs>
  <cellXfs count="100">
    <xf numFmtId="0" fontId="0" fillId="0" borderId="0" xfId="0"/>
    <xf numFmtId="43" fontId="0" fillId="0" borderId="0" xfId="0" applyNumberFormat="1"/>
    <xf numFmtId="0" fontId="1" fillId="0" borderId="0" xfId="0" applyFont="1"/>
    <xf numFmtId="43" fontId="1" fillId="0" borderId="0" xfId="0" applyNumberFormat="1" applyFont="1"/>
    <xf numFmtId="0" fontId="4" fillId="0" borderId="0" xfId="0" applyFont="1"/>
    <xf numFmtId="0" fontId="0" fillId="0" borderId="1" xfId="0" applyBorder="1"/>
    <xf numFmtId="43" fontId="0" fillId="0" borderId="1" xfId="0" applyNumberFormat="1" applyBorder="1"/>
    <xf numFmtId="0" fontId="0" fillId="0" borderId="2" xfId="0" applyBorder="1"/>
    <xf numFmtId="43" fontId="0" fillId="0" borderId="2" xfId="0" applyNumberFormat="1" applyBorder="1"/>
    <xf numFmtId="0" fontId="0" fillId="0" borderId="3" xfId="0" applyBorder="1"/>
    <xf numFmtId="43" fontId="0" fillId="0" borderId="3" xfId="0" applyNumberFormat="1" applyBorder="1"/>
    <xf numFmtId="0" fontId="0" fillId="0" borderId="0" xfId="0" applyBorder="1"/>
    <xf numFmtId="43" fontId="0" fillId="0" borderId="0" xfId="0" applyNumberFormat="1" applyBorder="1"/>
    <xf numFmtId="0" fontId="1" fillId="0" borderId="2" xfId="0" applyFont="1" applyBorder="1"/>
    <xf numFmtId="43" fontId="1" fillId="0" borderId="2" xfId="0" applyNumberFormat="1" applyFont="1" applyBorder="1"/>
    <xf numFmtId="0" fontId="1" fillId="0" borderId="3" xfId="0" applyFont="1" applyBorder="1"/>
    <xf numFmtId="43" fontId="1" fillId="0" borderId="3" xfId="0" applyNumberFormat="1" applyFont="1" applyBorder="1"/>
    <xf numFmtId="0" fontId="1" fillId="0" borderId="4" xfId="0" applyFont="1" applyBorder="1"/>
    <xf numFmtId="43" fontId="1" fillId="0" borderId="4" xfId="0" applyNumberFormat="1" applyFont="1" applyBorder="1"/>
    <xf numFmtId="0" fontId="0" fillId="0" borderId="5" xfId="0" applyBorder="1"/>
    <xf numFmtId="43" fontId="0" fillId="0" borderId="5" xfId="0" applyNumberFormat="1" applyBorder="1"/>
    <xf numFmtId="0" fontId="0" fillId="0" borderId="4" xfId="0" applyBorder="1"/>
    <xf numFmtId="43" fontId="0" fillId="0" borderId="4" xfId="0" applyNumberFormat="1" applyBorder="1"/>
    <xf numFmtId="43" fontId="1" fillId="0" borderId="5" xfId="0" applyNumberFormat="1" applyFont="1" applyBorder="1"/>
    <xf numFmtId="0" fontId="1" fillId="0" borderId="5" xfId="0" applyFont="1" applyBorder="1"/>
    <xf numFmtId="0" fontId="0" fillId="0" borderId="6" xfId="0" applyBorder="1"/>
    <xf numFmtId="43" fontId="0" fillId="0" borderId="7" xfId="0" applyNumberFormat="1" applyBorder="1"/>
    <xf numFmtId="0" fontId="0" fillId="0" borderId="8" xfId="0" applyBorder="1"/>
    <xf numFmtId="0" fontId="0" fillId="0" borderId="9" xfId="0" applyBorder="1"/>
    <xf numFmtId="43" fontId="0" fillId="0" borderId="10" xfId="0" applyNumberFormat="1" applyBorder="1"/>
    <xf numFmtId="0" fontId="0" fillId="0" borderId="12" xfId="0" applyBorder="1"/>
    <xf numFmtId="43" fontId="0" fillId="0" borderId="13" xfId="0" applyNumberFormat="1" applyBorder="1"/>
    <xf numFmtId="0" fontId="0" fillId="0" borderId="14" xfId="0" applyBorder="1"/>
    <xf numFmtId="43" fontId="0" fillId="0" borderId="11" xfId="0" applyNumberFormat="1" applyBorder="1"/>
    <xf numFmtId="0" fontId="1" fillId="0" borderId="1" xfId="0" applyFont="1" applyBorder="1"/>
    <xf numFmtId="43" fontId="1" fillId="0" borderId="1" xfId="0" applyNumberFormat="1" applyFont="1" applyBorder="1"/>
    <xf numFmtId="0" fontId="5" fillId="0" borderId="2" xfId="0" applyFont="1" applyBorder="1"/>
    <xf numFmtId="43" fontId="5" fillId="0" borderId="2" xfId="0" applyNumberFormat="1" applyFont="1" applyBorder="1"/>
    <xf numFmtId="0" fontId="5" fillId="0" borderId="3" xfId="0" applyFont="1" applyBorder="1"/>
    <xf numFmtId="43" fontId="5" fillId="0" borderId="3" xfId="0" applyNumberFormat="1" applyFont="1" applyBorder="1"/>
    <xf numFmtId="0" fontId="5" fillId="0" borderId="1" xfId="0" applyFont="1" applyBorder="1"/>
    <xf numFmtId="43" fontId="5" fillId="0" borderId="1" xfId="0" applyNumberFormat="1" applyFont="1" applyBorder="1"/>
    <xf numFmtId="0" fontId="5" fillId="0" borderId="0" xfId="0" applyFont="1"/>
    <xf numFmtId="17" fontId="0" fillId="0" borderId="0" xfId="0" applyNumberFormat="1"/>
    <xf numFmtId="0" fontId="0" fillId="0" borderId="0" xfId="0" applyFont="1"/>
    <xf numFmtId="0" fontId="8" fillId="0" borderId="2" xfId="0" applyFont="1" applyBorder="1"/>
    <xf numFmtId="43" fontId="8" fillId="0" borderId="2" xfId="0" applyNumberFormat="1" applyFont="1" applyBorder="1"/>
    <xf numFmtId="0" fontId="8" fillId="0" borderId="3" xfId="0" applyFont="1" applyBorder="1"/>
    <xf numFmtId="43" fontId="8" fillId="0" borderId="3" xfId="0" applyNumberFormat="1" applyFont="1" applyBorder="1"/>
    <xf numFmtId="0" fontId="9" fillId="0" borderId="0" xfId="0" applyFont="1" applyBorder="1"/>
    <xf numFmtId="43" fontId="9" fillId="0" borderId="0" xfId="0" applyNumberFormat="1" applyFont="1" applyBorder="1"/>
    <xf numFmtId="0" fontId="9" fillId="0" borderId="0" xfId="0" applyFont="1"/>
    <xf numFmtId="43" fontId="1" fillId="2" borderId="2" xfId="0" applyNumberFormat="1" applyFont="1" applyFill="1" applyBorder="1"/>
    <xf numFmtId="43" fontId="9" fillId="0" borderId="0" xfId="0" applyNumberFormat="1" applyFont="1"/>
    <xf numFmtId="43" fontId="5" fillId="0" borderId="0" xfId="0" applyNumberFormat="1" applyFont="1"/>
    <xf numFmtId="43" fontId="1" fillId="0" borderId="0" xfId="0" applyNumberFormat="1" applyFont="1" applyBorder="1"/>
    <xf numFmtId="0" fontId="1" fillId="0" borderId="0" xfId="0" applyFont="1" applyBorder="1"/>
    <xf numFmtId="0" fontId="1" fillId="2" borderId="2" xfId="0" applyFont="1" applyFill="1" applyBorder="1"/>
    <xf numFmtId="0" fontId="10" fillId="0" borderId="0" xfId="0" applyFont="1"/>
    <xf numFmtId="0" fontId="11" fillId="0" borderId="0" xfId="0" applyFont="1"/>
    <xf numFmtId="43" fontId="11" fillId="0" borderId="0" xfId="0" applyNumberFormat="1" applyFont="1"/>
    <xf numFmtId="0" fontId="12" fillId="0" borderId="0" xfId="0" applyFont="1"/>
    <xf numFmtId="0" fontId="12" fillId="0" borderId="1" xfId="0" applyFont="1" applyBorder="1"/>
    <xf numFmtId="43" fontId="12" fillId="0" borderId="1" xfId="0" applyNumberFormat="1" applyFont="1" applyBorder="1"/>
    <xf numFmtId="0" fontId="12" fillId="0" borderId="2" xfId="0" applyFont="1" applyBorder="1"/>
    <xf numFmtId="43" fontId="12" fillId="0" borderId="2" xfId="0" applyNumberFormat="1" applyFont="1" applyBorder="1"/>
    <xf numFmtId="0" fontId="11" fillId="0" borderId="3" xfId="0" applyFont="1" applyBorder="1"/>
    <xf numFmtId="43" fontId="11" fillId="0" borderId="3" xfId="0" applyNumberFormat="1" applyFont="1" applyBorder="1"/>
    <xf numFmtId="0" fontId="11" fillId="0" borderId="1" xfId="0" applyFont="1" applyBorder="1"/>
    <xf numFmtId="43" fontId="11" fillId="0" borderId="1" xfId="0" applyNumberFormat="1" applyFont="1" applyBorder="1"/>
    <xf numFmtId="0" fontId="11" fillId="0" borderId="2" xfId="0" applyFont="1" applyBorder="1"/>
    <xf numFmtId="43" fontId="11" fillId="0" borderId="2" xfId="0" applyNumberFormat="1" applyFont="1" applyBorder="1"/>
    <xf numFmtId="0" fontId="12" fillId="0" borderId="3" xfId="0" applyFont="1" applyBorder="1"/>
    <xf numFmtId="43" fontId="12" fillId="0" borderId="3" xfId="0" applyNumberFormat="1" applyFont="1" applyBorder="1"/>
    <xf numFmtId="0" fontId="11" fillId="0" borderId="6" xfId="0" applyFont="1" applyBorder="1"/>
    <xf numFmtId="43" fontId="11" fillId="0" borderId="7" xfId="0" applyNumberFormat="1" applyFont="1" applyBorder="1"/>
    <xf numFmtId="0" fontId="11" fillId="0" borderId="8" xfId="0" applyFont="1" applyBorder="1"/>
    <xf numFmtId="0" fontId="12" fillId="0" borderId="9" xfId="0" applyFont="1" applyBorder="1"/>
    <xf numFmtId="43" fontId="12" fillId="0" borderId="10" xfId="0" applyNumberFormat="1" applyFont="1" applyBorder="1"/>
    <xf numFmtId="43" fontId="12" fillId="0" borderId="11" xfId="0" applyNumberFormat="1" applyFont="1" applyBorder="1"/>
    <xf numFmtId="0" fontId="11" fillId="0" borderId="12" xfId="0" applyFont="1" applyBorder="1"/>
    <xf numFmtId="43" fontId="11" fillId="0" borderId="13" xfId="0" applyNumberFormat="1" applyFont="1" applyBorder="1"/>
    <xf numFmtId="0" fontId="11" fillId="0" borderId="14" xfId="0" applyFont="1" applyBorder="1"/>
    <xf numFmtId="0" fontId="11" fillId="0" borderId="0" xfId="0" applyFont="1" applyBorder="1"/>
    <xf numFmtId="43" fontId="11" fillId="0" borderId="0" xfId="0" applyNumberFormat="1" applyFont="1" applyBorder="1"/>
    <xf numFmtId="43" fontId="12" fillId="0" borderId="0" xfId="0" applyNumberFormat="1" applyFont="1" applyBorder="1"/>
    <xf numFmtId="43" fontId="12" fillId="0" borderId="0" xfId="0" applyNumberFormat="1" applyFont="1"/>
    <xf numFmtId="0" fontId="12" fillId="0" borderId="0" xfId="0" applyFont="1" applyBorder="1"/>
    <xf numFmtId="0" fontId="12" fillId="0" borderId="4" xfId="0" applyFont="1" applyBorder="1"/>
    <xf numFmtId="43" fontId="12" fillId="0" borderId="4" xfId="0" applyNumberFormat="1" applyFont="1" applyBorder="1"/>
    <xf numFmtId="0" fontId="11" fillId="0" borderId="5" xfId="0" applyFont="1" applyBorder="1"/>
    <xf numFmtId="43" fontId="11" fillId="0" borderId="5" xfId="0" applyNumberFormat="1" applyFont="1" applyBorder="1"/>
    <xf numFmtId="0" fontId="11" fillId="0" borderId="4" xfId="0" applyFont="1" applyBorder="1"/>
    <xf numFmtId="43" fontId="11" fillId="0" borderId="4" xfId="0" applyNumberFormat="1" applyFont="1" applyBorder="1"/>
    <xf numFmtId="43" fontId="12" fillId="0" borderId="2" xfId="0" applyNumberFormat="1" applyFont="1" applyFill="1" applyBorder="1"/>
    <xf numFmtId="43" fontId="12" fillId="0" borderId="5" xfId="0" applyNumberFormat="1" applyFont="1" applyBorder="1"/>
    <xf numFmtId="0" fontId="12" fillId="0" borderId="5" xfId="0" applyFont="1" applyBorder="1"/>
    <xf numFmtId="0" fontId="9" fillId="0" borderId="2" xfId="0" applyFont="1" applyBorder="1"/>
    <xf numFmtId="0" fontId="10" fillId="0" borderId="2" xfId="0" applyFont="1" applyBorder="1"/>
    <xf numFmtId="43" fontId="10" fillId="0" borderId="2" xfId="0" applyNumberFormat="1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G160"/>
  <sheetViews>
    <sheetView topLeftCell="A46" workbookViewId="0">
      <selection activeCell="D62" sqref="D62"/>
    </sheetView>
  </sheetViews>
  <sheetFormatPr defaultRowHeight="15" x14ac:dyDescent="0.25"/>
  <cols>
    <col min="1" max="1" width="4.7109375" customWidth="1"/>
    <col min="2" max="2" width="50.85546875" customWidth="1"/>
    <col min="3" max="3" width="32.140625" style="1" customWidth="1"/>
    <col min="4" max="4" width="32.28515625" style="1" customWidth="1"/>
    <col min="5" max="5" width="27.7109375" customWidth="1"/>
  </cols>
  <sheetData>
    <row r="1" spans="1:7" ht="26.25" x14ac:dyDescent="0.4">
      <c r="A1" s="59"/>
      <c r="B1" s="59"/>
      <c r="C1" s="60"/>
      <c r="D1" s="60"/>
      <c r="E1" s="59"/>
      <c r="F1" s="59"/>
      <c r="G1" s="59"/>
    </row>
    <row r="2" spans="1:7" ht="26.25" x14ac:dyDescent="0.4">
      <c r="A2" s="59"/>
      <c r="B2" s="59"/>
      <c r="C2" s="60"/>
      <c r="D2" s="60"/>
      <c r="E2" s="59"/>
      <c r="F2" s="59"/>
      <c r="G2" s="59"/>
    </row>
    <row r="3" spans="1:7" ht="26.25" x14ac:dyDescent="0.4">
      <c r="A3" s="59"/>
      <c r="B3" s="59"/>
      <c r="C3" s="60" t="s">
        <v>65</v>
      </c>
      <c r="D3" s="60"/>
      <c r="E3" s="59"/>
      <c r="F3" s="59"/>
      <c r="G3" s="59"/>
    </row>
    <row r="4" spans="1:7" ht="26.25" x14ac:dyDescent="0.4">
      <c r="A4" s="59"/>
      <c r="B4" s="59"/>
      <c r="C4" s="60"/>
      <c r="D4" s="60"/>
      <c r="E4" s="59"/>
      <c r="F4" s="59"/>
      <c r="G4" s="59"/>
    </row>
    <row r="5" spans="1:7" ht="26.25" x14ac:dyDescent="0.4">
      <c r="A5" s="59"/>
      <c r="B5" s="59"/>
      <c r="C5" s="60"/>
      <c r="D5" s="60"/>
      <c r="E5" s="59"/>
      <c r="F5" s="59"/>
      <c r="G5" s="59"/>
    </row>
    <row r="6" spans="1:7" ht="26.25" x14ac:dyDescent="0.4">
      <c r="A6" s="59"/>
      <c r="B6" s="59" t="s">
        <v>47</v>
      </c>
      <c r="C6" s="60"/>
      <c r="D6" s="60"/>
      <c r="E6" s="59"/>
      <c r="F6" s="59"/>
      <c r="G6" s="59"/>
    </row>
    <row r="7" spans="1:7" ht="26.25" x14ac:dyDescent="0.4">
      <c r="A7" s="59"/>
      <c r="B7" s="59"/>
      <c r="C7" s="60"/>
      <c r="D7" s="60"/>
      <c r="E7" s="59"/>
      <c r="F7" s="59"/>
      <c r="G7" s="59"/>
    </row>
    <row r="8" spans="1:7" ht="27" thickBot="1" x14ac:dyDescent="0.45">
      <c r="A8" s="59"/>
      <c r="B8" s="59"/>
      <c r="C8" s="60"/>
      <c r="D8" s="60"/>
      <c r="E8" s="59"/>
      <c r="F8" s="59"/>
      <c r="G8" s="59"/>
    </row>
    <row r="9" spans="1:7" s="42" customFormat="1" ht="27" thickTop="1" x14ac:dyDescent="0.4">
      <c r="A9" s="61"/>
      <c r="B9" s="62"/>
      <c r="C9" s="63"/>
      <c r="D9" s="63"/>
      <c r="E9" s="62"/>
      <c r="F9" s="61"/>
      <c r="G9" s="61"/>
    </row>
    <row r="10" spans="1:7" s="42" customFormat="1" ht="26.25" x14ac:dyDescent="0.4">
      <c r="A10" s="61"/>
      <c r="B10" s="64" t="s">
        <v>48</v>
      </c>
      <c r="C10" s="65" t="s">
        <v>49</v>
      </c>
      <c r="D10" s="65" t="s">
        <v>50</v>
      </c>
      <c r="E10" s="64" t="s">
        <v>51</v>
      </c>
      <c r="F10" s="61"/>
      <c r="G10" s="61"/>
    </row>
    <row r="11" spans="1:7" s="42" customFormat="1" ht="26.25" x14ac:dyDescent="0.4">
      <c r="A11" s="61"/>
      <c r="B11" s="64"/>
      <c r="C11" s="65"/>
      <c r="D11" s="65"/>
      <c r="E11" s="64"/>
      <c r="F11" s="61"/>
      <c r="G11" s="61"/>
    </row>
    <row r="12" spans="1:7" ht="27" thickBot="1" x14ac:dyDescent="0.45">
      <c r="A12" s="59"/>
      <c r="B12" s="66"/>
      <c r="C12" s="67"/>
      <c r="D12" s="67"/>
      <c r="E12" s="66"/>
      <c r="F12" s="59"/>
      <c r="G12" s="59"/>
    </row>
    <row r="13" spans="1:7" ht="27" thickTop="1" x14ac:dyDescent="0.4">
      <c r="A13" s="59"/>
      <c r="B13" s="68"/>
      <c r="C13" s="69"/>
      <c r="D13" s="69"/>
      <c r="E13" s="68"/>
      <c r="F13" s="59"/>
      <c r="G13" s="59"/>
    </row>
    <row r="14" spans="1:7" ht="26.25" x14ac:dyDescent="0.4">
      <c r="A14" s="59"/>
      <c r="B14" s="70" t="s">
        <v>53</v>
      </c>
      <c r="C14" s="71">
        <f>106*18000</f>
        <v>1908000</v>
      </c>
      <c r="D14" s="71">
        <f>D19-D16</f>
        <v>1883242</v>
      </c>
      <c r="E14" s="71">
        <f>D14-C14</f>
        <v>-24758</v>
      </c>
      <c r="F14" s="59"/>
      <c r="G14" s="59"/>
    </row>
    <row r="15" spans="1:7" ht="26.25" x14ac:dyDescent="0.4">
      <c r="A15" s="59"/>
      <c r="B15" s="70"/>
      <c r="C15" s="71"/>
      <c r="D15" s="71"/>
      <c r="E15" s="71"/>
      <c r="F15" s="59"/>
      <c r="G15" s="59"/>
    </row>
    <row r="16" spans="1:7" ht="26.25" x14ac:dyDescent="0.4">
      <c r="A16" s="59"/>
      <c r="B16" s="70" t="s">
        <v>52</v>
      </c>
      <c r="C16" s="71">
        <v>0</v>
      </c>
      <c r="D16" s="71">
        <f>4000+16000+4000</f>
        <v>24000</v>
      </c>
      <c r="E16" s="71">
        <f>D16-C16</f>
        <v>24000</v>
      </c>
      <c r="F16" s="59"/>
      <c r="G16" s="59"/>
    </row>
    <row r="17" spans="1:7" ht="26.25" x14ac:dyDescent="0.4">
      <c r="A17" s="59"/>
      <c r="B17" s="70"/>
      <c r="C17" s="71"/>
      <c r="D17" s="71"/>
      <c r="E17" s="71"/>
      <c r="F17" s="59"/>
      <c r="G17" s="59"/>
    </row>
    <row r="18" spans="1:7" ht="26.25" x14ac:dyDescent="0.4">
      <c r="A18" s="59"/>
      <c r="B18" s="70"/>
      <c r="C18" s="71"/>
      <c r="D18" s="71"/>
      <c r="E18" s="71"/>
      <c r="F18" s="59"/>
      <c r="G18" s="59"/>
    </row>
    <row r="19" spans="1:7" s="42" customFormat="1" ht="26.25" x14ac:dyDescent="0.4">
      <c r="A19" s="61"/>
      <c r="B19" s="64" t="s">
        <v>54</v>
      </c>
      <c r="C19" s="65">
        <v>1908000</v>
      </c>
      <c r="D19" s="65">
        <f>111000+1796242</f>
        <v>1907242</v>
      </c>
      <c r="E19" s="65">
        <f>D19-C19</f>
        <v>-758</v>
      </c>
      <c r="F19" s="61"/>
      <c r="G19" s="61"/>
    </row>
    <row r="20" spans="1:7" ht="27" thickBot="1" x14ac:dyDescent="0.45">
      <c r="A20" s="59"/>
      <c r="B20" s="66"/>
      <c r="C20" s="67"/>
      <c r="D20" s="67"/>
      <c r="E20" s="66"/>
      <c r="F20" s="59"/>
      <c r="G20" s="59"/>
    </row>
    <row r="21" spans="1:7" ht="27" thickTop="1" x14ac:dyDescent="0.4">
      <c r="A21" s="59"/>
      <c r="B21" s="68"/>
      <c r="C21" s="69"/>
      <c r="D21" s="69"/>
      <c r="E21" s="68"/>
      <c r="F21" s="59"/>
      <c r="G21" s="59"/>
    </row>
    <row r="22" spans="1:7" ht="26.25" x14ac:dyDescent="0.4">
      <c r="A22" s="59"/>
      <c r="B22" s="64" t="s">
        <v>55</v>
      </c>
      <c r="C22" s="65">
        <f>106*1000</f>
        <v>106000</v>
      </c>
      <c r="D22" s="65">
        <v>96000</v>
      </c>
      <c r="E22" s="64"/>
      <c r="F22" s="59"/>
      <c r="G22" s="59"/>
    </row>
    <row r="23" spans="1:7" ht="27" thickBot="1" x14ac:dyDescent="0.45">
      <c r="A23" s="59"/>
      <c r="B23" s="72"/>
      <c r="C23" s="73"/>
      <c r="D23" s="73"/>
      <c r="E23" s="72"/>
      <c r="F23" s="59"/>
      <c r="G23" s="59"/>
    </row>
    <row r="24" spans="1:7" ht="27" thickTop="1" x14ac:dyDescent="0.4">
      <c r="A24" s="59"/>
      <c r="B24" s="62"/>
      <c r="C24" s="63"/>
      <c r="D24" s="63"/>
      <c r="E24" s="62"/>
      <c r="F24" s="59"/>
      <c r="G24" s="59"/>
    </row>
    <row r="25" spans="1:7" s="2" customFormat="1" ht="26.25" x14ac:dyDescent="0.4">
      <c r="A25" s="61"/>
      <c r="B25" s="64" t="s">
        <v>63</v>
      </c>
      <c r="C25" s="65"/>
      <c r="D25" s="65">
        <v>40800</v>
      </c>
      <c r="E25" s="64"/>
      <c r="F25" s="61"/>
      <c r="G25" s="61"/>
    </row>
    <row r="26" spans="1:7" ht="27" thickBot="1" x14ac:dyDescent="0.45">
      <c r="A26" s="59"/>
      <c r="B26" s="97" t="s">
        <v>56</v>
      </c>
      <c r="C26" s="73"/>
      <c r="D26" s="67"/>
      <c r="E26" s="72"/>
      <c r="F26" s="59"/>
      <c r="G26" s="59"/>
    </row>
    <row r="27" spans="1:7" ht="27" thickTop="1" x14ac:dyDescent="0.4">
      <c r="A27" s="59"/>
      <c r="B27" s="74"/>
      <c r="C27" s="75"/>
      <c r="D27" s="75"/>
      <c r="E27" s="76"/>
      <c r="F27" s="59"/>
      <c r="G27" s="59"/>
    </row>
    <row r="28" spans="1:7" s="42" customFormat="1" ht="26.25" x14ac:dyDescent="0.4">
      <c r="A28" s="61"/>
      <c r="B28" s="77" t="s">
        <v>64</v>
      </c>
      <c r="C28" s="78"/>
      <c r="D28" s="78">
        <f>420+780</f>
        <v>1200</v>
      </c>
      <c r="E28" s="79"/>
      <c r="F28" s="61"/>
      <c r="G28" s="61"/>
    </row>
    <row r="29" spans="1:7" ht="27" thickBot="1" x14ac:dyDescent="0.45">
      <c r="A29" s="59"/>
      <c r="B29" s="80"/>
      <c r="C29" s="81"/>
      <c r="D29" s="81"/>
      <c r="E29" s="82"/>
      <c r="F29" s="59"/>
      <c r="G29" s="59"/>
    </row>
    <row r="30" spans="1:7" ht="27" thickTop="1" x14ac:dyDescent="0.4">
      <c r="A30" s="59"/>
      <c r="B30" s="68"/>
      <c r="C30" s="69"/>
      <c r="D30" s="69"/>
      <c r="E30" s="68"/>
      <c r="F30" s="59"/>
      <c r="G30" s="59"/>
    </row>
    <row r="31" spans="1:7" s="42" customFormat="1" ht="26.25" x14ac:dyDescent="0.4">
      <c r="A31" s="61"/>
      <c r="B31" s="64" t="s">
        <v>57</v>
      </c>
      <c r="C31" s="65">
        <f>C19+C22</f>
        <v>2014000</v>
      </c>
      <c r="D31" s="65">
        <f>D19+D22+D25+D28</f>
        <v>2045242</v>
      </c>
      <c r="E31" s="65">
        <f>D31-C31</f>
        <v>31242</v>
      </c>
      <c r="F31" s="61"/>
      <c r="G31" s="61"/>
    </row>
    <row r="32" spans="1:7" ht="27" thickBot="1" x14ac:dyDescent="0.45">
      <c r="A32" s="59"/>
      <c r="B32" s="66"/>
      <c r="C32" s="67"/>
      <c r="D32" s="67"/>
      <c r="E32" s="66"/>
      <c r="F32" s="59"/>
      <c r="G32" s="59"/>
    </row>
    <row r="33" spans="1:7" ht="27" thickTop="1" x14ac:dyDescent="0.4">
      <c r="A33" s="59"/>
      <c r="B33" s="83"/>
      <c r="C33" s="84"/>
      <c r="D33" s="84"/>
      <c r="E33" s="83"/>
      <c r="F33" s="59"/>
      <c r="G33" s="59"/>
    </row>
    <row r="34" spans="1:7" s="2" customFormat="1" ht="26.25" x14ac:dyDescent="0.4">
      <c r="A34" s="61"/>
      <c r="B34" s="85"/>
      <c r="C34" s="86"/>
      <c r="D34" s="85"/>
      <c r="E34" s="87"/>
      <c r="F34" s="61"/>
      <c r="G34" s="61"/>
    </row>
    <row r="35" spans="1:7" s="51" customFormat="1" ht="26.25" x14ac:dyDescent="0.4">
      <c r="A35" s="61"/>
      <c r="B35" s="87" t="s">
        <v>61</v>
      </c>
      <c r="C35" s="85"/>
      <c r="D35" s="85">
        <f>9000-1675</f>
        <v>7325</v>
      </c>
      <c r="E35" s="85"/>
      <c r="F35" s="61"/>
      <c r="G35" s="61"/>
    </row>
    <row r="36" spans="1:7" ht="26.25" x14ac:dyDescent="0.4">
      <c r="A36" s="59"/>
      <c r="B36" s="83" t="s">
        <v>60</v>
      </c>
      <c r="C36" s="84"/>
      <c r="D36" s="84"/>
      <c r="E36" s="83"/>
      <c r="F36" s="59"/>
      <c r="G36" s="59"/>
    </row>
    <row r="37" spans="1:7" ht="26.25" x14ac:dyDescent="0.4">
      <c r="A37" s="59"/>
      <c r="B37" s="59"/>
      <c r="C37" s="60"/>
      <c r="D37" s="60"/>
      <c r="E37" s="59"/>
      <c r="F37" s="59"/>
      <c r="G37" s="59"/>
    </row>
    <row r="38" spans="1:7" ht="26.25" x14ac:dyDescent="0.4">
      <c r="A38" s="59"/>
      <c r="B38" s="59"/>
      <c r="C38" s="60"/>
      <c r="D38" s="60"/>
      <c r="E38" s="59"/>
      <c r="F38" s="59"/>
      <c r="G38" s="59"/>
    </row>
    <row r="39" spans="1:7" ht="27" thickBot="1" x14ac:dyDescent="0.45">
      <c r="A39" s="59"/>
      <c r="B39" s="59"/>
      <c r="C39" s="60"/>
      <c r="D39" s="60"/>
      <c r="E39" s="59"/>
      <c r="F39" s="59"/>
      <c r="G39" s="59"/>
    </row>
    <row r="40" spans="1:7" s="58" customFormat="1" ht="27" thickTop="1" x14ac:dyDescent="0.4">
      <c r="A40" s="61"/>
      <c r="B40" s="62"/>
      <c r="C40" s="63"/>
      <c r="D40" s="63"/>
      <c r="E40" s="62"/>
      <c r="F40" s="61"/>
      <c r="G40" s="61"/>
    </row>
    <row r="41" spans="1:7" s="58" customFormat="1" ht="26.25" x14ac:dyDescent="0.4">
      <c r="A41" s="61"/>
      <c r="B41" s="64" t="s">
        <v>3</v>
      </c>
      <c r="C41" s="65"/>
      <c r="D41" s="65"/>
      <c r="E41" s="64" t="s">
        <v>4</v>
      </c>
      <c r="F41" s="61"/>
      <c r="G41" s="61"/>
    </row>
    <row r="42" spans="1:7" s="58" customFormat="1" ht="26.25" x14ac:dyDescent="0.4">
      <c r="A42" s="61"/>
      <c r="B42" s="64"/>
      <c r="C42" s="65" t="s">
        <v>5</v>
      </c>
      <c r="D42" s="65" t="s">
        <v>6</v>
      </c>
      <c r="E42" s="64" t="s">
        <v>7</v>
      </c>
      <c r="F42" s="61"/>
      <c r="G42" s="61"/>
    </row>
    <row r="43" spans="1:7" s="58" customFormat="1" ht="27" thickBot="1" x14ac:dyDescent="0.45">
      <c r="A43" s="61"/>
      <c r="B43" s="72"/>
      <c r="C43" s="73"/>
      <c r="D43" s="73"/>
      <c r="E43" s="72" t="s">
        <v>8</v>
      </c>
      <c r="F43" s="61"/>
      <c r="G43" s="61"/>
    </row>
    <row r="44" spans="1:7" ht="27" thickTop="1" x14ac:dyDescent="0.4">
      <c r="A44" s="59"/>
      <c r="B44" s="68"/>
      <c r="C44" s="69"/>
      <c r="D44" s="69"/>
      <c r="E44" s="68"/>
      <c r="F44" s="59"/>
      <c r="G44" s="59"/>
    </row>
    <row r="45" spans="1:7" ht="26.25" x14ac:dyDescent="0.4">
      <c r="A45" s="59"/>
      <c r="B45" s="70" t="s">
        <v>9</v>
      </c>
      <c r="C45" s="65">
        <f>C47+C49</f>
        <v>920500</v>
      </c>
      <c r="D45" s="65">
        <f>D47+D49</f>
        <v>904292</v>
      </c>
      <c r="E45" s="65">
        <f>E47+E49</f>
        <v>16208</v>
      </c>
      <c r="F45" s="59"/>
      <c r="G45" s="59"/>
    </row>
    <row r="46" spans="1:7" ht="26.25" x14ac:dyDescent="0.4">
      <c r="A46" s="59"/>
      <c r="B46" s="70"/>
      <c r="C46" s="71"/>
      <c r="D46" s="71" t="s">
        <v>62</v>
      </c>
      <c r="E46" s="70"/>
      <c r="F46" s="59"/>
      <c r="G46" s="59"/>
    </row>
    <row r="47" spans="1:7" ht="26.25" x14ac:dyDescent="0.4">
      <c r="A47" s="59"/>
      <c r="B47" s="70" t="s">
        <v>10</v>
      </c>
      <c r="C47" s="65">
        <v>726000</v>
      </c>
      <c r="D47" s="71">
        <f>665500+60500</f>
        <v>726000</v>
      </c>
      <c r="E47" s="71">
        <f>C47-D47</f>
        <v>0</v>
      </c>
      <c r="F47" s="59"/>
      <c r="G47" s="59"/>
    </row>
    <row r="48" spans="1:7" ht="26.25" x14ac:dyDescent="0.4">
      <c r="A48" s="59"/>
      <c r="B48" s="70"/>
      <c r="C48" s="71"/>
      <c r="D48" s="71"/>
      <c r="E48" s="70"/>
      <c r="F48" s="59"/>
      <c r="G48" s="59"/>
    </row>
    <row r="49" spans="1:7" s="2" customFormat="1" ht="26.25" x14ac:dyDescent="0.4">
      <c r="A49" s="61"/>
      <c r="B49" s="64" t="s">
        <v>12</v>
      </c>
      <c r="C49" s="65">
        <f>SUM(C51:C53)</f>
        <v>194500</v>
      </c>
      <c r="D49" s="65">
        <f>SUM(D51:D53)</f>
        <v>178292</v>
      </c>
      <c r="E49" s="65">
        <f>SUM(E51:E53)</f>
        <v>16208</v>
      </c>
      <c r="F49" s="61"/>
      <c r="G49" s="61"/>
    </row>
    <row r="50" spans="1:7" s="2" customFormat="1" ht="26.25" x14ac:dyDescent="0.4">
      <c r="A50" s="61"/>
      <c r="B50" s="64"/>
      <c r="C50" s="65"/>
      <c r="D50" s="65"/>
      <c r="E50" s="65"/>
      <c r="F50" s="61"/>
      <c r="G50" s="61"/>
    </row>
    <row r="51" spans="1:7" s="2" customFormat="1" ht="26.25" x14ac:dyDescent="0.4">
      <c r="A51" s="61"/>
      <c r="B51" s="64" t="s">
        <v>11</v>
      </c>
      <c r="C51" s="71">
        <v>58800</v>
      </c>
      <c r="D51" s="71">
        <v>53900</v>
      </c>
      <c r="E51" s="71">
        <f>C51-D51</f>
        <v>4900</v>
      </c>
      <c r="F51" s="61"/>
      <c r="G51" s="61"/>
    </row>
    <row r="52" spans="1:7" s="2" customFormat="1" ht="26.25" x14ac:dyDescent="0.4">
      <c r="A52" s="61"/>
      <c r="B52" s="64"/>
      <c r="C52" s="71"/>
      <c r="D52" s="65"/>
      <c r="E52" s="65"/>
      <c r="F52" s="61"/>
      <c r="G52" s="61"/>
    </row>
    <row r="53" spans="1:7" s="2" customFormat="1" ht="26.25" x14ac:dyDescent="0.4">
      <c r="A53" s="61"/>
      <c r="B53" s="64" t="s">
        <v>13</v>
      </c>
      <c r="C53" s="71">
        <v>135700</v>
      </c>
      <c r="D53" s="71">
        <v>124392</v>
      </c>
      <c r="E53" s="65">
        <f>C53-D53</f>
        <v>11308</v>
      </c>
      <c r="F53" s="61"/>
      <c r="G53" s="61"/>
    </row>
    <row r="54" spans="1:7" s="2" customFormat="1" ht="27" thickBot="1" x14ac:dyDescent="0.45">
      <c r="A54" s="61"/>
      <c r="B54" s="88"/>
      <c r="C54" s="89"/>
      <c r="D54" s="89"/>
      <c r="E54" s="89"/>
      <c r="F54" s="61"/>
      <c r="G54" s="61"/>
    </row>
    <row r="55" spans="1:7" s="2" customFormat="1" ht="26.25" x14ac:dyDescent="0.4">
      <c r="A55" s="61"/>
      <c r="B55" s="64"/>
      <c r="C55" s="65"/>
      <c r="D55" s="65"/>
      <c r="E55" s="65"/>
      <c r="F55" s="61"/>
      <c r="G55" s="61"/>
    </row>
    <row r="56" spans="1:7" s="2" customFormat="1" ht="26.25" x14ac:dyDescent="0.4">
      <c r="A56" s="61"/>
      <c r="B56" s="64" t="s">
        <v>16</v>
      </c>
      <c r="C56" s="65">
        <v>24000</v>
      </c>
      <c r="D56" s="65">
        <v>24000</v>
      </c>
      <c r="E56" s="65"/>
      <c r="F56" s="61"/>
      <c r="G56" s="61"/>
    </row>
    <row r="57" spans="1:7" s="2" customFormat="1" ht="27" thickBot="1" x14ac:dyDescent="0.45">
      <c r="A57" s="61"/>
      <c r="B57" s="64"/>
      <c r="C57" s="65"/>
      <c r="D57" s="65"/>
      <c r="E57" s="65"/>
      <c r="F57" s="61"/>
      <c r="G57" s="61"/>
    </row>
    <row r="58" spans="1:7" ht="26.25" x14ac:dyDescent="0.4">
      <c r="A58" s="59"/>
      <c r="B58" s="90"/>
      <c r="C58" s="91"/>
      <c r="D58" s="91"/>
      <c r="E58" s="90"/>
      <c r="F58" s="59"/>
      <c r="G58" s="59"/>
    </row>
    <row r="59" spans="1:7" s="2" customFormat="1" ht="26.25" x14ac:dyDescent="0.4">
      <c r="A59" s="61"/>
      <c r="B59" s="64" t="s">
        <v>15</v>
      </c>
      <c r="C59" s="65">
        <v>150000</v>
      </c>
      <c r="D59" s="65">
        <f>157588.87+6172.14+1500+1500</f>
        <v>166761.01</v>
      </c>
      <c r="E59" s="65">
        <f>C59-D59</f>
        <v>-16761.010000000009</v>
      </c>
      <c r="F59" s="61"/>
      <c r="G59" s="61"/>
    </row>
    <row r="60" spans="1:7" s="2" customFormat="1" ht="27" thickBot="1" x14ac:dyDescent="0.45">
      <c r="A60" s="61"/>
      <c r="B60" s="88"/>
      <c r="C60" s="89"/>
      <c r="D60" s="89"/>
      <c r="E60" s="89"/>
      <c r="F60" s="61"/>
      <c r="G60" s="61"/>
    </row>
    <row r="61" spans="1:7" ht="26.25" x14ac:dyDescent="0.4">
      <c r="A61" s="59"/>
      <c r="B61" s="90"/>
      <c r="C61" s="91"/>
      <c r="D61" s="91"/>
      <c r="E61" s="90"/>
      <c r="F61" s="59"/>
      <c r="G61" s="59"/>
    </row>
    <row r="62" spans="1:7" s="2" customFormat="1" ht="26.25" x14ac:dyDescent="0.4">
      <c r="A62" s="61"/>
      <c r="B62" s="64" t="s">
        <v>14</v>
      </c>
      <c r="C62" s="65">
        <v>125000</v>
      </c>
      <c r="D62" s="65">
        <f>98299+25000</f>
        <v>123299</v>
      </c>
      <c r="E62" s="65">
        <f>C62-D62</f>
        <v>1701</v>
      </c>
      <c r="F62" s="61"/>
      <c r="G62" s="61"/>
    </row>
    <row r="63" spans="1:7" s="2" customFormat="1" ht="27" thickBot="1" x14ac:dyDescent="0.45">
      <c r="A63" s="61"/>
      <c r="B63" s="88"/>
      <c r="C63" s="89"/>
      <c r="D63" s="89"/>
      <c r="E63" s="89"/>
      <c r="F63" s="61"/>
      <c r="G63" s="61"/>
    </row>
    <row r="64" spans="1:7" s="2" customFormat="1" ht="26.25" x14ac:dyDescent="0.4">
      <c r="A64" s="61"/>
      <c r="B64" s="64"/>
      <c r="C64" s="65"/>
      <c r="D64" s="65"/>
      <c r="E64" s="65"/>
      <c r="F64" s="61"/>
      <c r="G64" s="61"/>
    </row>
    <row r="65" spans="1:7" s="2" customFormat="1" ht="26.25" x14ac:dyDescent="0.4">
      <c r="A65" s="61"/>
      <c r="B65" s="64" t="s">
        <v>17</v>
      </c>
      <c r="C65" s="65">
        <v>30000</v>
      </c>
      <c r="D65" s="65">
        <v>16000</v>
      </c>
      <c r="E65" s="65">
        <f>C65-D65</f>
        <v>14000</v>
      </c>
      <c r="F65" s="61"/>
      <c r="G65" s="61"/>
    </row>
    <row r="66" spans="1:7" s="2" customFormat="1" ht="27" thickBot="1" x14ac:dyDescent="0.45">
      <c r="A66" s="61"/>
      <c r="B66" s="64"/>
      <c r="C66" s="65"/>
      <c r="D66" s="65"/>
      <c r="E66" s="65"/>
      <c r="F66" s="61"/>
      <c r="G66" s="61"/>
    </row>
    <row r="67" spans="1:7" ht="26.25" x14ac:dyDescent="0.4">
      <c r="A67" s="59"/>
      <c r="B67" s="90"/>
      <c r="C67" s="91"/>
      <c r="D67" s="91"/>
      <c r="E67" s="90"/>
      <c r="F67" s="59"/>
      <c r="G67" s="59"/>
    </row>
    <row r="68" spans="1:7" s="2" customFormat="1" ht="26.25" x14ac:dyDescent="0.4">
      <c r="A68" s="61"/>
      <c r="B68" s="64" t="s">
        <v>18</v>
      </c>
      <c r="C68" s="65">
        <f>SUM(C70:C75)</f>
        <v>34700</v>
      </c>
      <c r="D68" s="65">
        <f>SUM(D70:D75)</f>
        <v>30172</v>
      </c>
      <c r="E68" s="65">
        <f>C68-D68</f>
        <v>4528</v>
      </c>
      <c r="F68" s="61"/>
      <c r="G68" s="61"/>
    </row>
    <row r="69" spans="1:7" ht="26.25" x14ac:dyDescent="0.4">
      <c r="A69" s="59"/>
      <c r="B69" s="70"/>
      <c r="C69" s="71"/>
      <c r="D69" s="71"/>
      <c r="E69" s="70"/>
      <c r="F69" s="59"/>
      <c r="G69" s="59"/>
    </row>
    <row r="70" spans="1:7" ht="26.25" x14ac:dyDescent="0.4">
      <c r="A70" s="59"/>
      <c r="B70" s="70" t="s">
        <v>19</v>
      </c>
      <c r="C70" s="71">
        <v>3400</v>
      </c>
      <c r="D70" s="71">
        <v>4220</v>
      </c>
      <c r="E70" s="71"/>
      <c r="F70" s="59"/>
      <c r="G70" s="59"/>
    </row>
    <row r="71" spans="1:7" ht="26.25" x14ac:dyDescent="0.4">
      <c r="A71" s="59"/>
      <c r="B71" s="70" t="s">
        <v>20</v>
      </c>
      <c r="C71" s="71">
        <v>11000</v>
      </c>
      <c r="D71" s="71">
        <v>8000</v>
      </c>
      <c r="E71" s="71"/>
      <c r="F71" s="59"/>
      <c r="G71" s="59"/>
    </row>
    <row r="72" spans="1:7" ht="26.25" x14ac:dyDescent="0.4">
      <c r="A72" s="59"/>
      <c r="B72" s="70" t="s">
        <v>21</v>
      </c>
      <c r="C72" s="71">
        <v>14400</v>
      </c>
      <c r="D72" s="71">
        <f>12800+1200</f>
        <v>14000</v>
      </c>
      <c r="E72" s="71"/>
      <c r="F72" s="59"/>
      <c r="G72" s="59"/>
    </row>
    <row r="73" spans="1:7" ht="26.25" x14ac:dyDescent="0.4">
      <c r="A73" s="59"/>
      <c r="B73" s="70" t="s">
        <v>39</v>
      </c>
      <c r="C73" s="71">
        <f>2500+1000</f>
        <v>3500</v>
      </c>
      <c r="D73" s="71">
        <v>1552</v>
      </c>
      <c r="E73" s="71"/>
      <c r="F73" s="59"/>
      <c r="G73" s="59"/>
    </row>
    <row r="74" spans="1:7" ht="26.25" x14ac:dyDescent="0.4">
      <c r="A74" s="59"/>
      <c r="B74" s="59"/>
      <c r="C74" s="71"/>
      <c r="D74" s="71"/>
      <c r="E74" s="71"/>
      <c r="F74" s="59"/>
      <c r="G74" s="59"/>
    </row>
    <row r="75" spans="1:7" ht="26.25" x14ac:dyDescent="0.4">
      <c r="A75" s="59"/>
      <c r="B75" s="70" t="s">
        <v>22</v>
      </c>
      <c r="C75" s="71">
        <v>2400</v>
      </c>
      <c r="D75" s="71">
        <f>2200+200</f>
        <v>2400</v>
      </c>
      <c r="E75" s="71"/>
      <c r="F75" s="59"/>
      <c r="G75" s="59"/>
    </row>
    <row r="76" spans="1:7" ht="27" thickBot="1" x14ac:dyDescent="0.45">
      <c r="A76" s="59"/>
      <c r="B76" s="92"/>
      <c r="C76" s="93"/>
      <c r="D76" s="93"/>
      <c r="E76" s="93"/>
      <c r="F76" s="59"/>
      <c r="G76" s="59"/>
    </row>
    <row r="77" spans="1:7" ht="26.25" x14ac:dyDescent="0.4">
      <c r="A77" s="59"/>
      <c r="B77" s="90"/>
      <c r="C77" s="91"/>
      <c r="D77" s="91"/>
      <c r="E77" s="91"/>
      <c r="F77" s="59"/>
      <c r="G77" s="59"/>
    </row>
    <row r="78" spans="1:7" s="2" customFormat="1" ht="26.25" x14ac:dyDescent="0.4">
      <c r="A78" s="61"/>
      <c r="B78" s="64" t="s">
        <v>23</v>
      </c>
      <c r="C78" s="65">
        <v>5000</v>
      </c>
      <c r="D78" s="65"/>
      <c r="E78" s="65">
        <f>C78-D78</f>
        <v>5000</v>
      </c>
      <c r="F78" s="61"/>
      <c r="G78" s="61"/>
    </row>
    <row r="79" spans="1:7" s="2" customFormat="1" ht="27" thickBot="1" x14ac:dyDescent="0.45">
      <c r="A79" s="61"/>
      <c r="B79" s="88"/>
      <c r="C79" s="89"/>
      <c r="D79" s="89"/>
      <c r="E79" s="89"/>
      <c r="F79" s="61"/>
      <c r="G79" s="61"/>
    </row>
    <row r="80" spans="1:7" ht="26.25" x14ac:dyDescent="0.4">
      <c r="A80" s="59"/>
      <c r="B80" s="90"/>
      <c r="C80" s="91"/>
      <c r="D80" s="91"/>
      <c r="E80" s="91"/>
      <c r="F80" s="59"/>
      <c r="G80" s="59"/>
    </row>
    <row r="81" spans="1:7" s="2" customFormat="1" ht="26.25" x14ac:dyDescent="0.4">
      <c r="A81" s="61"/>
      <c r="B81" s="64" t="s">
        <v>24</v>
      </c>
      <c r="C81" s="65">
        <v>30000</v>
      </c>
      <c r="D81" s="94">
        <v>23790</v>
      </c>
      <c r="E81" s="65">
        <f>C81-D81</f>
        <v>6210</v>
      </c>
      <c r="F81" s="61"/>
      <c r="G81" s="61"/>
    </row>
    <row r="82" spans="1:7" s="2" customFormat="1" ht="27" thickBot="1" x14ac:dyDescent="0.45">
      <c r="A82" s="61"/>
      <c r="B82" s="88"/>
      <c r="C82" s="89"/>
      <c r="D82" s="89"/>
      <c r="E82" s="89"/>
      <c r="F82" s="61"/>
      <c r="G82" s="61"/>
    </row>
    <row r="83" spans="1:7" ht="26.25" x14ac:dyDescent="0.4">
      <c r="A83" s="59"/>
      <c r="B83" s="90"/>
      <c r="C83" s="91"/>
      <c r="D83" s="91"/>
      <c r="E83" s="91"/>
      <c r="F83" s="59"/>
      <c r="G83" s="59"/>
    </row>
    <row r="84" spans="1:7" s="2" customFormat="1" ht="26.25" x14ac:dyDescent="0.4">
      <c r="A84" s="61"/>
      <c r="B84" s="64" t="s">
        <v>25</v>
      </c>
      <c r="C84" s="65">
        <v>6000</v>
      </c>
      <c r="D84" s="65">
        <v>7121.94</v>
      </c>
      <c r="E84" s="65">
        <f>C84-D84</f>
        <v>-1121.9399999999996</v>
      </c>
      <c r="F84" s="61"/>
      <c r="G84" s="61"/>
    </row>
    <row r="85" spans="1:7" s="2" customFormat="1" ht="27" thickBot="1" x14ac:dyDescent="0.45">
      <c r="A85" s="61"/>
      <c r="B85" s="88"/>
      <c r="C85" s="89"/>
      <c r="D85" s="89"/>
      <c r="E85" s="89"/>
      <c r="F85" s="61"/>
      <c r="G85" s="61"/>
    </row>
    <row r="86" spans="1:7" ht="26.25" x14ac:dyDescent="0.4">
      <c r="A86" s="59"/>
      <c r="B86" s="90"/>
      <c r="C86" s="91"/>
      <c r="D86" s="91"/>
      <c r="E86" s="91"/>
      <c r="F86" s="59"/>
      <c r="G86" s="59"/>
    </row>
    <row r="87" spans="1:7" s="2" customFormat="1" ht="26.25" x14ac:dyDescent="0.4">
      <c r="A87" s="61"/>
      <c r="B87" s="64" t="s">
        <v>26</v>
      </c>
      <c r="C87" s="65">
        <v>5000</v>
      </c>
      <c r="D87" s="65"/>
      <c r="E87" s="65">
        <f>C87-D87</f>
        <v>5000</v>
      </c>
      <c r="F87" s="61"/>
      <c r="G87" s="61"/>
    </row>
    <row r="88" spans="1:7" s="2" customFormat="1" ht="27" thickBot="1" x14ac:dyDescent="0.45">
      <c r="A88" s="61"/>
      <c r="B88" s="88"/>
      <c r="C88" s="89"/>
      <c r="D88" s="89"/>
      <c r="E88" s="89"/>
      <c r="F88" s="61"/>
      <c r="G88" s="61"/>
    </row>
    <row r="89" spans="1:7" ht="26.25" x14ac:dyDescent="0.4">
      <c r="A89" s="59"/>
      <c r="B89" s="90"/>
      <c r="C89" s="91"/>
      <c r="D89" s="91"/>
      <c r="E89" s="91"/>
      <c r="F89" s="59"/>
      <c r="G89" s="59"/>
    </row>
    <row r="90" spans="1:7" s="2" customFormat="1" ht="26.25" x14ac:dyDescent="0.4">
      <c r="A90" s="61"/>
      <c r="B90" s="64" t="s">
        <v>27</v>
      </c>
      <c r="C90" s="65">
        <v>180000</v>
      </c>
      <c r="D90" s="65">
        <v>211700</v>
      </c>
      <c r="E90" s="65">
        <f>C90-D90</f>
        <v>-31700</v>
      </c>
      <c r="F90" s="61"/>
      <c r="G90" s="61"/>
    </row>
    <row r="91" spans="1:7" s="2" customFormat="1" ht="27" thickBot="1" x14ac:dyDescent="0.45">
      <c r="A91" s="61"/>
      <c r="B91" s="88"/>
      <c r="C91" s="89"/>
      <c r="D91" s="89"/>
      <c r="E91" s="89"/>
      <c r="F91" s="61"/>
      <c r="G91" s="61"/>
    </row>
    <row r="92" spans="1:7" ht="26.25" x14ac:dyDescent="0.4">
      <c r="A92" s="59"/>
      <c r="B92" s="90"/>
      <c r="C92" s="91"/>
      <c r="D92" s="91"/>
      <c r="E92" s="91"/>
      <c r="F92" s="59"/>
      <c r="G92" s="59"/>
    </row>
    <row r="93" spans="1:7" s="2" customFormat="1" ht="26.25" x14ac:dyDescent="0.4">
      <c r="A93" s="61"/>
      <c r="B93" s="64" t="s">
        <v>28</v>
      </c>
      <c r="C93" s="65">
        <v>8000</v>
      </c>
      <c r="D93" s="65">
        <v>8500</v>
      </c>
      <c r="E93" s="65">
        <f>C93-D93</f>
        <v>-500</v>
      </c>
      <c r="F93" s="61"/>
      <c r="G93" s="61"/>
    </row>
    <row r="94" spans="1:7" s="2" customFormat="1" ht="27" thickBot="1" x14ac:dyDescent="0.45">
      <c r="A94" s="61"/>
      <c r="B94" s="88"/>
      <c r="C94" s="89"/>
      <c r="D94" s="89"/>
      <c r="E94" s="89"/>
      <c r="F94" s="61"/>
      <c r="G94" s="61"/>
    </row>
    <row r="95" spans="1:7" ht="26.25" x14ac:dyDescent="0.4">
      <c r="A95" s="59"/>
      <c r="B95" s="90"/>
      <c r="C95" s="91"/>
      <c r="D95" s="91"/>
      <c r="E95" s="95"/>
      <c r="F95" s="59"/>
      <c r="G95" s="59"/>
    </row>
    <row r="96" spans="1:7" s="2" customFormat="1" ht="26.25" x14ac:dyDescent="0.4">
      <c r="A96" s="61"/>
      <c r="B96" s="64" t="s">
        <v>29</v>
      </c>
      <c r="C96" s="65">
        <v>3300</v>
      </c>
      <c r="D96" s="65">
        <v>2700</v>
      </c>
      <c r="E96" s="65">
        <f>C96-D96</f>
        <v>600</v>
      </c>
      <c r="F96" s="61"/>
      <c r="G96" s="61"/>
    </row>
    <row r="97" spans="1:7" s="2" customFormat="1" ht="27" thickBot="1" x14ac:dyDescent="0.45">
      <c r="A97" s="61"/>
      <c r="B97" s="88"/>
      <c r="C97" s="89"/>
      <c r="D97" s="89"/>
      <c r="E97" s="89"/>
      <c r="F97" s="61"/>
      <c r="G97" s="61"/>
    </row>
    <row r="98" spans="1:7" ht="26.25" x14ac:dyDescent="0.4">
      <c r="A98" s="59"/>
      <c r="B98" s="90"/>
      <c r="C98" s="91"/>
      <c r="D98" s="91"/>
      <c r="E98" s="95"/>
      <c r="F98" s="59"/>
      <c r="G98" s="59"/>
    </row>
    <row r="99" spans="1:7" s="2" customFormat="1" ht="26.25" x14ac:dyDescent="0.4">
      <c r="A99" s="61"/>
      <c r="B99" s="64" t="s">
        <v>30</v>
      </c>
      <c r="C99" s="65">
        <v>2000</v>
      </c>
      <c r="D99" s="65"/>
      <c r="E99" s="65">
        <f>C99-D99</f>
        <v>2000</v>
      </c>
      <c r="F99" s="61"/>
      <c r="G99" s="61"/>
    </row>
    <row r="100" spans="1:7" s="2" customFormat="1" ht="27" thickBot="1" x14ac:dyDescent="0.45">
      <c r="A100" s="61"/>
      <c r="B100" s="88"/>
      <c r="C100" s="89"/>
      <c r="D100" s="89"/>
      <c r="E100" s="89"/>
      <c r="F100" s="61"/>
      <c r="G100" s="61"/>
    </row>
    <row r="101" spans="1:7" ht="26.25" x14ac:dyDescent="0.4">
      <c r="A101" s="59"/>
      <c r="B101" s="90"/>
      <c r="C101" s="91"/>
      <c r="D101" s="91"/>
      <c r="E101" s="95"/>
      <c r="F101" s="59"/>
      <c r="G101" s="59"/>
    </row>
    <row r="102" spans="1:7" s="2" customFormat="1" ht="26.25" x14ac:dyDescent="0.4">
      <c r="A102" s="61"/>
      <c r="B102" s="64" t="s">
        <v>31</v>
      </c>
      <c r="C102" s="65">
        <v>10000</v>
      </c>
      <c r="D102" s="65">
        <v>3000</v>
      </c>
      <c r="E102" s="65">
        <f>C102-D102</f>
        <v>7000</v>
      </c>
      <c r="F102" s="61"/>
      <c r="G102" s="61"/>
    </row>
    <row r="103" spans="1:7" s="2" customFormat="1" ht="27" thickBot="1" x14ac:dyDescent="0.45">
      <c r="A103" s="61"/>
      <c r="B103" s="88"/>
      <c r="C103" s="89"/>
      <c r="D103" s="89"/>
      <c r="E103" s="89"/>
      <c r="F103" s="61"/>
      <c r="G103" s="61"/>
    </row>
    <row r="104" spans="1:7" s="2" customFormat="1" ht="26.25" x14ac:dyDescent="0.4">
      <c r="A104" s="61"/>
      <c r="B104" s="96"/>
      <c r="C104" s="95"/>
      <c r="D104" s="95"/>
      <c r="E104" s="95"/>
      <c r="F104" s="61"/>
      <c r="G104" s="61"/>
    </row>
    <row r="105" spans="1:7" s="2" customFormat="1" ht="26.25" x14ac:dyDescent="0.4">
      <c r="A105" s="61"/>
      <c r="B105" s="64" t="s">
        <v>32</v>
      </c>
      <c r="C105" s="65">
        <v>10000</v>
      </c>
      <c r="D105" s="65">
        <f>13908</f>
        <v>13908</v>
      </c>
      <c r="E105" s="65">
        <f>C105-D105</f>
        <v>-3908</v>
      </c>
      <c r="F105" s="61"/>
      <c r="G105" s="61"/>
    </row>
    <row r="106" spans="1:7" s="2" customFormat="1" ht="27" thickBot="1" x14ac:dyDescent="0.45">
      <c r="A106" s="61"/>
      <c r="B106" s="88" t="s">
        <v>33</v>
      </c>
      <c r="C106" s="89"/>
      <c r="D106" s="89"/>
      <c r="E106" s="89"/>
      <c r="F106" s="61"/>
      <c r="G106" s="61"/>
    </row>
    <row r="107" spans="1:7" s="2" customFormat="1" ht="26.25" x14ac:dyDescent="0.4">
      <c r="A107" s="61"/>
      <c r="B107" s="96"/>
      <c r="C107" s="95"/>
      <c r="D107" s="95"/>
      <c r="E107" s="95"/>
      <c r="F107" s="61"/>
      <c r="G107" s="61"/>
    </row>
    <row r="108" spans="1:7" s="2" customFormat="1" ht="26.25" x14ac:dyDescent="0.4">
      <c r="A108" s="61"/>
      <c r="B108" s="64" t="s">
        <v>34</v>
      </c>
      <c r="C108" s="65">
        <v>32000</v>
      </c>
      <c r="D108" s="65">
        <f>16000+9000</f>
        <v>25000</v>
      </c>
      <c r="E108" s="65">
        <f>C108-D108</f>
        <v>7000</v>
      </c>
      <c r="F108" s="61"/>
      <c r="G108" s="61"/>
    </row>
    <row r="109" spans="1:7" s="2" customFormat="1" ht="27" thickBot="1" x14ac:dyDescent="0.45">
      <c r="A109" s="61"/>
      <c r="B109" s="72"/>
      <c r="C109" s="73"/>
      <c r="D109" s="73"/>
      <c r="E109" s="73"/>
      <c r="F109" s="61"/>
      <c r="G109" s="61"/>
    </row>
    <row r="110" spans="1:7" s="2" customFormat="1" ht="27" thickTop="1" x14ac:dyDescent="0.4">
      <c r="A110" s="61"/>
      <c r="B110" s="62"/>
      <c r="C110" s="63"/>
      <c r="D110" s="63"/>
      <c r="E110" s="63"/>
      <c r="F110" s="61"/>
      <c r="G110" s="61"/>
    </row>
    <row r="111" spans="1:7" s="2" customFormat="1" ht="26.25" x14ac:dyDescent="0.4">
      <c r="A111" s="61"/>
      <c r="B111" s="64" t="s">
        <v>35</v>
      </c>
      <c r="C111" s="65">
        <v>67000</v>
      </c>
      <c r="D111" s="65">
        <f>D113+D125+D115+D117+D119+D121+D123+D127</f>
        <v>65305.079999999994</v>
      </c>
      <c r="E111" s="65">
        <f>C111-D111</f>
        <v>1694.9200000000055</v>
      </c>
      <c r="F111" s="61"/>
      <c r="G111" s="61"/>
    </row>
    <row r="112" spans="1:7" s="2" customFormat="1" ht="26.25" x14ac:dyDescent="0.4">
      <c r="A112" s="61"/>
      <c r="B112" s="64"/>
      <c r="C112" s="65"/>
      <c r="D112" s="65"/>
      <c r="E112" s="65"/>
      <c r="F112" s="61"/>
      <c r="G112" s="61"/>
    </row>
    <row r="113" spans="1:7" s="2" customFormat="1" ht="26.25" x14ac:dyDescent="0.4">
      <c r="A113" s="61"/>
      <c r="B113" s="98" t="s">
        <v>41</v>
      </c>
      <c r="C113" s="99"/>
      <c r="D113" s="99">
        <v>1450</v>
      </c>
      <c r="E113" s="65"/>
      <c r="F113" s="61"/>
      <c r="G113" s="61"/>
    </row>
    <row r="114" spans="1:7" s="2" customFormat="1" ht="26.25" x14ac:dyDescent="0.4">
      <c r="A114" s="61"/>
      <c r="B114" s="98"/>
      <c r="C114" s="99"/>
      <c r="D114" s="99"/>
      <c r="E114" s="65"/>
      <c r="F114" s="61"/>
      <c r="G114" s="61"/>
    </row>
    <row r="115" spans="1:7" s="2" customFormat="1" ht="26.25" x14ac:dyDescent="0.4">
      <c r="A115" s="61"/>
      <c r="B115" s="98" t="s">
        <v>42</v>
      </c>
      <c r="C115" s="99"/>
      <c r="D115" s="99">
        <v>3400</v>
      </c>
      <c r="E115" s="65"/>
      <c r="F115" s="61"/>
      <c r="G115" s="61"/>
    </row>
    <row r="116" spans="1:7" s="2" customFormat="1" ht="26.25" x14ac:dyDescent="0.4">
      <c r="A116" s="61"/>
      <c r="B116" s="98"/>
      <c r="C116" s="99"/>
      <c r="D116" s="99"/>
      <c r="E116" s="65"/>
      <c r="F116" s="61"/>
      <c r="G116" s="61"/>
    </row>
    <row r="117" spans="1:7" s="2" customFormat="1" ht="26.25" x14ac:dyDescent="0.4">
      <c r="A117" s="61"/>
      <c r="B117" s="98" t="s">
        <v>43</v>
      </c>
      <c r="C117" s="99"/>
      <c r="D117" s="99">
        <f>30000</f>
        <v>30000</v>
      </c>
      <c r="E117" s="65"/>
      <c r="F117" s="61"/>
      <c r="G117" s="61"/>
    </row>
    <row r="118" spans="1:7" s="2" customFormat="1" ht="26.25" x14ac:dyDescent="0.4">
      <c r="A118" s="61"/>
      <c r="B118" s="98"/>
      <c r="C118" s="99"/>
      <c r="D118" s="99"/>
      <c r="E118" s="65"/>
      <c r="F118" s="61"/>
      <c r="G118" s="61"/>
    </row>
    <row r="119" spans="1:7" s="2" customFormat="1" ht="26.25" x14ac:dyDescent="0.4">
      <c r="A119" s="61"/>
      <c r="B119" s="98" t="s">
        <v>44</v>
      </c>
      <c r="C119" s="99"/>
      <c r="D119" s="99">
        <f>400+162.67+8250+2574.54+5000</f>
        <v>16387.21</v>
      </c>
      <c r="E119" s="65"/>
      <c r="F119" s="61"/>
      <c r="G119" s="61"/>
    </row>
    <row r="120" spans="1:7" s="2" customFormat="1" ht="26.25" x14ac:dyDescent="0.4">
      <c r="A120" s="61"/>
      <c r="B120" s="98"/>
      <c r="C120" s="99"/>
      <c r="D120" s="99"/>
      <c r="E120" s="65"/>
      <c r="F120" s="61"/>
      <c r="G120" s="61"/>
    </row>
    <row r="121" spans="1:7" s="2" customFormat="1" ht="26.25" x14ac:dyDescent="0.4">
      <c r="A121" s="61"/>
      <c r="B121" s="98" t="s">
        <v>45</v>
      </c>
      <c r="C121" s="99"/>
      <c r="D121" s="99">
        <v>1771</v>
      </c>
      <c r="E121" s="65"/>
      <c r="F121" s="61"/>
      <c r="G121" s="61"/>
    </row>
    <row r="122" spans="1:7" s="2" customFormat="1" ht="26.25" x14ac:dyDescent="0.4">
      <c r="A122" s="61"/>
      <c r="B122" s="98"/>
      <c r="C122" s="99"/>
      <c r="D122" s="99"/>
      <c r="E122" s="65"/>
      <c r="F122" s="61"/>
      <c r="G122" s="61"/>
    </row>
    <row r="123" spans="1:7" s="2" customFormat="1" ht="26.25" x14ac:dyDescent="0.4">
      <c r="A123" s="61"/>
      <c r="B123" s="98" t="s">
        <v>46</v>
      </c>
      <c r="C123" s="99"/>
      <c r="D123" s="99">
        <v>5000</v>
      </c>
      <c r="E123" s="65"/>
      <c r="F123" s="61"/>
      <c r="G123" s="61"/>
    </row>
    <row r="124" spans="1:7" s="2" customFormat="1" ht="26.25" x14ac:dyDescent="0.4">
      <c r="A124" s="61"/>
      <c r="B124" s="98"/>
      <c r="C124" s="99"/>
      <c r="D124" s="99"/>
      <c r="E124" s="65"/>
      <c r="F124" s="61"/>
      <c r="G124" s="61"/>
    </row>
    <row r="125" spans="1:7" s="2" customFormat="1" ht="26.25" x14ac:dyDescent="0.4">
      <c r="A125" s="61"/>
      <c r="B125" s="98" t="s">
        <v>58</v>
      </c>
      <c r="C125" s="99"/>
      <c r="D125" s="99">
        <f>1596.87+967+3380+450</f>
        <v>6393.87</v>
      </c>
      <c r="E125" s="65"/>
      <c r="F125" s="61"/>
      <c r="G125" s="61"/>
    </row>
    <row r="126" spans="1:7" s="2" customFormat="1" ht="26.25" x14ac:dyDescent="0.4">
      <c r="A126" s="61"/>
      <c r="B126" s="98"/>
      <c r="C126" s="99"/>
      <c r="D126" s="99"/>
      <c r="E126" s="65"/>
      <c r="F126" s="61"/>
      <c r="G126" s="61"/>
    </row>
    <row r="127" spans="1:7" s="2" customFormat="1" ht="26.25" x14ac:dyDescent="0.4">
      <c r="A127" s="61"/>
      <c r="B127" s="98" t="s">
        <v>59</v>
      </c>
      <c r="C127" s="99"/>
      <c r="D127" s="99">
        <v>903</v>
      </c>
      <c r="E127" s="65"/>
      <c r="F127" s="61"/>
      <c r="G127" s="61"/>
    </row>
    <row r="128" spans="1:7" s="2" customFormat="1" ht="26.25" x14ac:dyDescent="0.4">
      <c r="A128" s="61"/>
      <c r="B128" s="98"/>
      <c r="C128" s="99"/>
      <c r="D128" s="99"/>
      <c r="E128" s="65"/>
      <c r="F128" s="61"/>
      <c r="G128" s="61"/>
    </row>
    <row r="129" spans="1:7" s="2" customFormat="1" ht="26.25" x14ac:dyDescent="0.4">
      <c r="A129" s="61"/>
      <c r="B129" s="64"/>
      <c r="C129" s="65"/>
      <c r="D129" s="65"/>
      <c r="E129" s="65"/>
      <c r="F129" s="61"/>
      <c r="G129" s="61"/>
    </row>
    <row r="130" spans="1:7" s="2" customFormat="1" ht="26.25" x14ac:dyDescent="0.4">
      <c r="A130" s="61"/>
      <c r="B130" s="64"/>
      <c r="C130" s="65"/>
      <c r="D130" s="65"/>
      <c r="E130" s="65"/>
      <c r="F130" s="61"/>
      <c r="G130" s="61"/>
    </row>
    <row r="131" spans="1:7" s="2" customFormat="1" ht="27" thickBot="1" x14ac:dyDescent="0.45">
      <c r="A131" s="61"/>
      <c r="B131" s="72"/>
      <c r="C131" s="73"/>
      <c r="D131" s="73"/>
      <c r="E131" s="73"/>
      <c r="F131" s="61"/>
      <c r="G131" s="61"/>
    </row>
    <row r="132" spans="1:7" ht="27" thickTop="1" x14ac:dyDescent="0.4">
      <c r="A132" s="59"/>
      <c r="B132" s="70"/>
      <c r="C132" s="71"/>
      <c r="D132" s="71"/>
      <c r="E132" s="65"/>
      <c r="F132" s="59"/>
      <c r="G132" s="59"/>
    </row>
    <row r="133" spans="1:7" s="2" customFormat="1" ht="26.25" x14ac:dyDescent="0.4">
      <c r="A133" s="61"/>
      <c r="B133" s="64" t="s">
        <v>36</v>
      </c>
      <c r="C133" s="65">
        <v>85000</v>
      </c>
      <c r="D133" s="65">
        <f>263646.28-D136</f>
        <v>155639.28000000003</v>
      </c>
      <c r="E133" s="65">
        <f>C133-D133</f>
        <v>-70639.280000000028</v>
      </c>
      <c r="F133" s="61"/>
      <c r="G133" s="61"/>
    </row>
    <row r="134" spans="1:7" s="2" customFormat="1" ht="27" thickBot="1" x14ac:dyDescent="0.45">
      <c r="A134" s="61"/>
      <c r="B134" s="66" t="s">
        <v>40</v>
      </c>
      <c r="C134" s="73"/>
      <c r="D134" s="67">
        <v>6425.52</v>
      </c>
      <c r="E134" s="73"/>
      <c r="F134" s="61"/>
      <c r="G134" s="61"/>
    </row>
    <row r="135" spans="1:7" s="2" customFormat="1" ht="27" thickTop="1" x14ac:dyDescent="0.4">
      <c r="A135" s="61"/>
      <c r="B135" s="64"/>
      <c r="C135" s="65"/>
      <c r="D135" s="65"/>
      <c r="E135" s="65"/>
      <c r="F135" s="61"/>
      <c r="G135" s="61"/>
    </row>
    <row r="136" spans="1:7" s="2" customFormat="1" ht="26.25" x14ac:dyDescent="0.4">
      <c r="A136" s="61"/>
      <c r="B136" s="64" t="s">
        <v>37</v>
      </c>
      <c r="C136" s="65">
        <v>120000</v>
      </c>
      <c r="D136" s="65">
        <v>108007</v>
      </c>
      <c r="E136" s="65">
        <f>C136-D136</f>
        <v>11993</v>
      </c>
      <c r="F136" s="61"/>
      <c r="G136" s="61"/>
    </row>
    <row r="137" spans="1:7" s="2" customFormat="1" ht="27" thickBot="1" x14ac:dyDescent="0.45">
      <c r="A137" s="61"/>
      <c r="B137" s="64"/>
      <c r="C137" s="65"/>
      <c r="D137" s="65"/>
      <c r="E137" s="65"/>
      <c r="F137" s="61"/>
      <c r="G137" s="61"/>
    </row>
    <row r="138" spans="1:7" s="2" customFormat="1" ht="27" thickTop="1" x14ac:dyDescent="0.4">
      <c r="A138" s="61"/>
      <c r="B138" s="62"/>
      <c r="C138" s="63"/>
      <c r="D138" s="63"/>
      <c r="E138" s="63"/>
      <c r="F138" s="61"/>
      <c r="G138" s="61"/>
    </row>
    <row r="139" spans="1:7" s="2" customFormat="1" ht="26.25" x14ac:dyDescent="0.4">
      <c r="A139" s="61"/>
      <c r="B139" s="64" t="s">
        <v>38</v>
      </c>
      <c r="C139" s="65">
        <v>60500</v>
      </c>
      <c r="D139" s="65">
        <v>60500</v>
      </c>
      <c r="E139" s="65">
        <f>C139-D139</f>
        <v>0</v>
      </c>
      <c r="F139" s="61"/>
      <c r="G139" s="61"/>
    </row>
    <row r="140" spans="1:7" s="2" customFormat="1" ht="27" thickBot="1" x14ac:dyDescent="0.45">
      <c r="A140" s="61"/>
      <c r="B140" s="72"/>
      <c r="C140" s="73"/>
      <c r="D140" s="73"/>
      <c r="E140" s="73"/>
      <c r="F140" s="61"/>
      <c r="G140" s="61"/>
    </row>
    <row r="141" spans="1:7" s="2" customFormat="1" ht="27" thickTop="1" x14ac:dyDescent="0.4">
      <c r="A141" s="61"/>
      <c r="B141" s="64"/>
      <c r="C141" s="65"/>
      <c r="D141" s="65"/>
      <c r="E141" s="65"/>
      <c r="F141" s="61"/>
      <c r="G141" s="61"/>
    </row>
    <row r="142" spans="1:7" s="2" customFormat="1" ht="26.25" x14ac:dyDescent="0.4">
      <c r="A142" s="61"/>
      <c r="B142" s="64"/>
      <c r="C142" s="65"/>
      <c r="D142" s="65"/>
      <c r="E142" s="65"/>
      <c r="F142" s="61"/>
      <c r="G142" s="61"/>
    </row>
    <row r="143" spans="1:7" s="2" customFormat="1" ht="27" thickBot="1" x14ac:dyDescent="0.45">
      <c r="A143" s="61"/>
      <c r="B143" s="64"/>
      <c r="C143" s="65"/>
      <c r="D143" s="65"/>
      <c r="E143" s="65"/>
      <c r="F143" s="61"/>
      <c r="G143" s="61"/>
    </row>
    <row r="144" spans="1:7" s="2" customFormat="1" ht="27" thickTop="1" x14ac:dyDescent="0.4">
      <c r="A144" s="61"/>
      <c r="B144" s="62"/>
      <c r="C144" s="63"/>
      <c r="D144" s="63"/>
      <c r="E144" s="63"/>
      <c r="F144" s="61"/>
      <c r="G144" s="61"/>
    </row>
    <row r="145" spans="1:7" s="2" customFormat="1" ht="26.25" x14ac:dyDescent="0.4">
      <c r="A145" s="61"/>
      <c r="B145" s="64"/>
      <c r="C145" s="65"/>
      <c r="D145" s="65"/>
      <c r="E145" s="65"/>
      <c r="F145" s="61"/>
      <c r="G145" s="61"/>
    </row>
    <row r="146" spans="1:7" s="2" customFormat="1" ht="26.25" x14ac:dyDescent="0.4">
      <c r="A146" s="61"/>
      <c r="B146" s="64"/>
      <c r="C146" s="65">
        <f>C111+C108+C105+C102+C99+C96+C93+C90+C87+C84+C81+C78+C68+C65+C62+C56+C45+C133+C136+C139+C59</f>
        <v>1908000</v>
      </c>
      <c r="D146" s="65">
        <f>D111+D108+D105+D102+D99+D96+D93+D90+D87+D84+D81+D78+D68+D65+D62+D56+D45+D133+D136+D139+D59</f>
        <v>1949695.31</v>
      </c>
      <c r="E146" s="65">
        <f>C146-D146</f>
        <v>-41695.310000000056</v>
      </c>
      <c r="F146" s="61"/>
      <c r="G146" s="61"/>
    </row>
    <row r="147" spans="1:7" ht="26.25" x14ac:dyDescent="0.4">
      <c r="A147" s="59"/>
      <c r="B147" s="70"/>
      <c r="C147" s="71"/>
      <c r="D147" s="71"/>
      <c r="E147" s="71"/>
      <c r="F147" s="59"/>
      <c r="G147" s="59"/>
    </row>
    <row r="148" spans="1:7" ht="27" thickBot="1" x14ac:dyDescent="0.45">
      <c r="A148" s="59"/>
      <c r="B148" s="66"/>
      <c r="C148" s="67"/>
      <c r="D148" s="67"/>
      <c r="E148" s="67"/>
      <c r="F148" s="59"/>
      <c r="G148" s="59"/>
    </row>
    <row r="149" spans="1:7" ht="27" thickTop="1" x14ac:dyDescent="0.4">
      <c r="A149" s="59"/>
      <c r="B149" s="59"/>
      <c r="C149" s="60"/>
      <c r="D149" s="60"/>
      <c r="E149" s="60"/>
      <c r="F149" s="59"/>
      <c r="G149" s="59"/>
    </row>
    <row r="150" spans="1:7" ht="26.25" x14ac:dyDescent="0.4">
      <c r="A150" s="59"/>
      <c r="B150" s="59"/>
      <c r="C150" s="60"/>
      <c r="D150" s="60"/>
      <c r="E150" s="60"/>
      <c r="F150" s="59"/>
      <c r="G150" s="59"/>
    </row>
    <row r="151" spans="1:7" ht="26.25" x14ac:dyDescent="0.4">
      <c r="A151" s="59"/>
      <c r="B151" s="59"/>
      <c r="C151" s="60"/>
      <c r="D151" s="60"/>
      <c r="E151" s="60"/>
      <c r="F151" s="59"/>
      <c r="G151" s="59"/>
    </row>
    <row r="152" spans="1:7" ht="26.25" x14ac:dyDescent="0.4">
      <c r="A152" s="59"/>
      <c r="B152" s="59"/>
      <c r="C152" s="60"/>
      <c r="D152" s="60"/>
      <c r="E152" s="60"/>
      <c r="F152" s="59"/>
      <c r="G152" s="59"/>
    </row>
    <row r="153" spans="1:7" s="51" customFormat="1" ht="26.25" x14ac:dyDescent="0.4">
      <c r="A153" s="61"/>
      <c r="B153" s="61"/>
      <c r="C153" s="86"/>
      <c r="D153" s="86"/>
      <c r="E153" s="86"/>
      <c r="F153" s="61"/>
      <c r="G153" s="61"/>
    </row>
    <row r="154" spans="1:7" ht="26.25" x14ac:dyDescent="0.4">
      <c r="A154" s="59"/>
      <c r="B154" s="59" t="s">
        <v>66</v>
      </c>
      <c r="C154" s="60" t="s">
        <v>70</v>
      </c>
      <c r="D154" s="60">
        <f>158041.58-60500+37920-25000</f>
        <v>110461.57999999999</v>
      </c>
      <c r="E154" s="60"/>
      <c r="F154" s="59"/>
      <c r="G154" s="59"/>
    </row>
    <row r="155" spans="1:7" s="51" customFormat="1" ht="26.25" x14ac:dyDescent="0.4">
      <c r="A155" s="61"/>
      <c r="B155" s="61" t="s">
        <v>67</v>
      </c>
      <c r="C155" s="86"/>
      <c r="D155" s="86"/>
      <c r="E155" s="86"/>
      <c r="F155" s="61"/>
      <c r="G155" s="61"/>
    </row>
    <row r="156" spans="1:7" ht="26.25" x14ac:dyDescent="0.4">
      <c r="A156" s="59"/>
      <c r="B156" s="59"/>
      <c r="C156" s="60"/>
      <c r="D156" s="60"/>
      <c r="E156" s="60"/>
      <c r="F156" s="59"/>
      <c r="G156" s="59"/>
    </row>
    <row r="157" spans="1:7" ht="26.25" x14ac:dyDescent="0.4">
      <c r="A157" s="59"/>
      <c r="B157" s="59" t="s">
        <v>68</v>
      </c>
      <c r="C157" s="60"/>
      <c r="D157" s="60"/>
      <c r="E157" s="60"/>
      <c r="F157" s="59"/>
      <c r="G157" s="59"/>
    </row>
    <row r="158" spans="1:7" ht="26.25" x14ac:dyDescent="0.4">
      <c r="A158" s="59"/>
      <c r="B158" s="59" t="s">
        <v>69</v>
      </c>
      <c r="C158" s="60"/>
      <c r="D158" s="60">
        <f>E49</f>
        <v>16208</v>
      </c>
      <c r="E158" s="59"/>
      <c r="F158" s="59"/>
      <c r="G158" s="59"/>
    </row>
    <row r="159" spans="1:7" s="51" customFormat="1" ht="26.25" x14ac:dyDescent="0.4">
      <c r="A159" s="61"/>
      <c r="B159" s="61"/>
      <c r="C159" s="86"/>
      <c r="D159" s="86"/>
      <c r="E159" s="86"/>
      <c r="F159" s="61"/>
      <c r="G159" s="61"/>
    </row>
    <row r="160" spans="1:7" s="2" customFormat="1" ht="26.25" x14ac:dyDescent="0.4">
      <c r="A160" s="61"/>
      <c r="B160" s="61" t="s">
        <v>55</v>
      </c>
      <c r="C160" s="86"/>
      <c r="D160" s="86">
        <f>D22</f>
        <v>96000</v>
      </c>
      <c r="E160" s="61"/>
      <c r="F160" s="61"/>
      <c r="G160" s="61"/>
    </row>
  </sheetData>
  <pageMargins left="0.70866141732283472" right="0.70866141732283472" top="0.74803149606299213" bottom="0.74803149606299213" header="0.31496062992125984" footer="0.31496062992125984"/>
  <pageSetup paperSize="9" scale="92" fitToHeight="2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0:N21"/>
  <sheetViews>
    <sheetView tabSelected="1" topLeftCell="A11" workbookViewId="0">
      <selection activeCell="A26" sqref="A26"/>
    </sheetView>
  </sheetViews>
  <sheetFormatPr defaultRowHeight="15.75" x14ac:dyDescent="0.25"/>
  <cols>
    <col min="1" max="1" width="26" customWidth="1"/>
    <col min="2" max="3" width="13.140625" style="1" bestFit="1" customWidth="1"/>
    <col min="4" max="4" width="13.5703125" style="1" bestFit="1" customWidth="1"/>
    <col min="5" max="5" width="13.140625" style="1" bestFit="1" customWidth="1"/>
    <col min="6" max="6" width="12.28515625" style="1" bestFit="1" customWidth="1"/>
    <col min="7" max="7" width="13.5703125" style="1" bestFit="1" customWidth="1"/>
    <col min="8" max="8" width="13.140625" style="1" bestFit="1" customWidth="1"/>
    <col min="9" max="13" width="13.5703125" style="1" bestFit="1" customWidth="1"/>
    <col min="14" max="14" width="16.42578125" style="54" bestFit="1" customWidth="1"/>
  </cols>
  <sheetData>
    <row r="10" spans="1:14" x14ac:dyDescent="0.25">
      <c r="B10" s="43">
        <v>43252</v>
      </c>
      <c r="C10" s="43">
        <v>43282</v>
      </c>
      <c r="D10" s="43">
        <v>43313</v>
      </c>
      <c r="E10" s="43">
        <v>43344</v>
      </c>
      <c r="F10" s="43">
        <v>43374</v>
      </c>
      <c r="G10" s="43">
        <v>43405</v>
      </c>
      <c r="H10" s="43">
        <v>43435</v>
      </c>
      <c r="I10" s="43">
        <v>43466</v>
      </c>
      <c r="J10" s="43">
        <v>43497</v>
      </c>
      <c r="K10" s="43">
        <v>43525</v>
      </c>
      <c r="L10" s="43">
        <v>43556</v>
      </c>
      <c r="M10" s="43">
        <v>43586</v>
      </c>
      <c r="N10" s="54" t="s">
        <v>1</v>
      </c>
    </row>
    <row r="14" spans="1:14" x14ac:dyDescent="0.25">
      <c r="A14" t="s">
        <v>2</v>
      </c>
      <c r="B14" s="1">
        <v>100174.35</v>
      </c>
      <c r="C14" s="1">
        <v>109909.23</v>
      </c>
      <c r="D14" s="1">
        <f>92430.99+918.7</f>
        <v>93349.69</v>
      </c>
      <c r="E14" s="1">
        <v>107665.48</v>
      </c>
      <c r="F14" s="1">
        <v>90676.73</v>
      </c>
      <c r="G14" s="1">
        <v>65862.740000000005</v>
      </c>
      <c r="H14" s="1">
        <v>137590.07999999999</v>
      </c>
      <c r="I14" s="1">
        <v>35470.269999999997</v>
      </c>
      <c r="J14" s="1">
        <v>98406.83</v>
      </c>
      <c r="K14" s="1">
        <v>64692.43</v>
      </c>
      <c r="L14" s="1">
        <v>64038.19</v>
      </c>
      <c r="M14" s="1">
        <v>54854.79</v>
      </c>
      <c r="N14" s="54">
        <f>SUM(B14:M14)</f>
        <v>1022690.81</v>
      </c>
    </row>
    <row r="15" spans="1:14" x14ac:dyDescent="0.25">
      <c r="A15" t="s">
        <v>71</v>
      </c>
    </row>
    <row r="17" spans="1:14" x14ac:dyDescent="0.25">
      <c r="A17" t="s">
        <v>73</v>
      </c>
      <c r="B17" s="1">
        <v>108007.71</v>
      </c>
      <c r="C17" s="1">
        <v>115310.32</v>
      </c>
      <c r="D17" s="1">
        <v>81568.66</v>
      </c>
      <c r="E17" s="1">
        <v>109703.53</v>
      </c>
      <c r="F17" s="1">
        <v>99510.03</v>
      </c>
      <c r="G17" s="1">
        <v>102776.73</v>
      </c>
      <c r="H17" s="1">
        <v>128354.97</v>
      </c>
      <c r="I17" s="1">
        <v>112907.04</v>
      </c>
      <c r="J17" s="1">
        <v>136008.32999999999</v>
      </c>
      <c r="K17" s="1">
        <v>118270.55</v>
      </c>
      <c r="L17" s="1">
        <v>90885.35</v>
      </c>
      <c r="M17" s="1">
        <v>76608.05</v>
      </c>
      <c r="N17" s="54">
        <f>SUM(B17:M17)</f>
        <v>1279911.2700000003</v>
      </c>
    </row>
    <row r="18" spans="1:14" x14ac:dyDescent="0.25">
      <c r="A18" t="s">
        <v>72</v>
      </c>
    </row>
    <row r="20" spans="1:14" s="2" customFormat="1" x14ac:dyDescent="0.25">
      <c r="A20" s="2" t="s">
        <v>0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54"/>
    </row>
    <row r="21" spans="1:14" s="42" customFormat="1" x14ac:dyDescent="0.25">
      <c r="B21" s="54">
        <f t="shared" ref="B21:M21" si="0">B14-B17</f>
        <v>-7833.3600000000006</v>
      </c>
      <c r="C21" s="54">
        <f t="shared" si="0"/>
        <v>-5401.0900000000111</v>
      </c>
      <c r="D21" s="54">
        <f t="shared" si="0"/>
        <v>11781.029999999999</v>
      </c>
      <c r="E21" s="54">
        <f t="shared" si="0"/>
        <v>-2038.0500000000029</v>
      </c>
      <c r="F21" s="54">
        <f t="shared" si="0"/>
        <v>-8833.3000000000029</v>
      </c>
      <c r="G21" s="54">
        <f t="shared" si="0"/>
        <v>-36913.989999999991</v>
      </c>
      <c r="H21" s="54">
        <f t="shared" si="0"/>
        <v>9235.109999999986</v>
      </c>
      <c r="I21" s="54">
        <f t="shared" si="0"/>
        <v>-77436.76999999999</v>
      </c>
      <c r="J21" s="54">
        <f t="shared" si="0"/>
        <v>-37601.499999999985</v>
      </c>
      <c r="K21" s="54">
        <f t="shared" si="0"/>
        <v>-53578.12</v>
      </c>
      <c r="L21" s="54">
        <f t="shared" si="0"/>
        <v>-26847.160000000003</v>
      </c>
      <c r="M21" s="54">
        <f t="shared" si="0"/>
        <v>-21753.260000000002</v>
      </c>
      <c r="N21" s="54">
        <f>N14-N17</f>
        <v>-257220.4600000002</v>
      </c>
    </row>
  </sheetData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6:E129"/>
  <sheetViews>
    <sheetView topLeftCell="A16" workbookViewId="0">
      <selection activeCell="C30" sqref="C30"/>
    </sheetView>
  </sheetViews>
  <sheetFormatPr defaultRowHeight="15" x14ac:dyDescent="0.25"/>
  <cols>
    <col min="1" max="1" width="4.7109375" customWidth="1"/>
    <col min="2" max="2" width="39.5703125" customWidth="1"/>
    <col min="3" max="3" width="21.42578125" style="1" customWidth="1"/>
    <col min="4" max="4" width="24.42578125" style="1" customWidth="1"/>
    <col min="5" max="5" width="25.140625" customWidth="1"/>
  </cols>
  <sheetData>
    <row r="6" spans="2:5" ht="21" x14ac:dyDescent="0.35">
      <c r="B6" s="4"/>
    </row>
    <row r="8" spans="2:5" ht="15.75" thickBot="1" x14ac:dyDescent="0.3"/>
    <row r="9" spans="2:5" s="42" customFormat="1" ht="16.5" thickTop="1" x14ac:dyDescent="0.25">
      <c r="B9" s="40"/>
      <c r="C9" s="41"/>
      <c r="D9" s="41"/>
      <c r="E9" s="40"/>
    </row>
    <row r="10" spans="2:5" s="42" customFormat="1" ht="15.75" x14ac:dyDescent="0.25">
      <c r="B10" s="36"/>
      <c r="C10" s="37"/>
      <c r="D10" s="37"/>
      <c r="E10" s="36"/>
    </row>
    <row r="11" spans="2:5" s="42" customFormat="1" ht="15.75" x14ac:dyDescent="0.25">
      <c r="B11" s="36"/>
      <c r="C11" s="37"/>
      <c r="D11" s="37"/>
      <c r="E11" s="36"/>
    </row>
    <row r="12" spans="2:5" ht="15.75" thickBot="1" x14ac:dyDescent="0.3">
      <c r="B12" s="9"/>
      <c r="C12" s="10"/>
      <c r="D12" s="10"/>
      <c r="E12" s="9"/>
    </row>
    <row r="13" spans="2:5" ht="15.75" thickTop="1" x14ac:dyDescent="0.25">
      <c r="B13" s="5"/>
      <c r="C13" s="6"/>
      <c r="D13" s="6"/>
      <c r="E13" s="5"/>
    </row>
    <row r="14" spans="2:5" x14ac:dyDescent="0.25">
      <c r="B14" s="7"/>
      <c r="C14" s="8"/>
      <c r="D14" s="8"/>
      <c r="E14" s="8"/>
    </row>
    <row r="15" spans="2:5" ht="15.75" thickBot="1" x14ac:dyDescent="0.3">
      <c r="B15" s="9"/>
      <c r="C15" s="10"/>
      <c r="D15" s="10"/>
      <c r="E15" s="9"/>
    </row>
    <row r="16" spans="2:5" ht="15.75" thickTop="1" x14ac:dyDescent="0.25">
      <c r="B16" s="5"/>
      <c r="C16" s="6"/>
      <c r="D16" s="6"/>
      <c r="E16" s="5"/>
    </row>
    <row r="17" spans="2:5" ht="15.75" x14ac:dyDescent="0.25">
      <c r="B17" s="36"/>
      <c r="C17" s="37"/>
      <c r="D17" s="37"/>
      <c r="E17" s="36"/>
    </row>
    <row r="18" spans="2:5" ht="16.5" thickBot="1" x14ac:dyDescent="0.3">
      <c r="B18" s="38"/>
      <c r="C18" s="39"/>
      <c r="D18" s="39"/>
      <c r="E18" s="38"/>
    </row>
    <row r="19" spans="2:5" ht="16.5" thickTop="1" x14ac:dyDescent="0.25">
      <c r="B19" s="40"/>
      <c r="C19" s="41"/>
      <c r="D19" s="41"/>
      <c r="E19" s="40"/>
    </row>
    <row r="20" spans="2:5" s="44" customFormat="1" ht="15.75" x14ac:dyDescent="0.25">
      <c r="B20" s="45"/>
      <c r="C20" s="46"/>
      <c r="D20" s="46"/>
      <c r="E20" s="45"/>
    </row>
    <row r="21" spans="2:5" ht="16.5" thickBot="1" x14ac:dyDescent="0.3">
      <c r="B21" s="47"/>
      <c r="C21" s="39"/>
      <c r="D21" s="48"/>
      <c r="E21" s="38"/>
    </row>
    <row r="22" spans="2:5" ht="15.75" thickTop="1" x14ac:dyDescent="0.25">
      <c r="B22" s="25"/>
      <c r="C22" s="26"/>
      <c r="D22" s="26"/>
      <c r="E22" s="27"/>
    </row>
    <row r="23" spans="2:5" x14ac:dyDescent="0.25">
      <c r="B23" s="28"/>
      <c r="C23" s="29"/>
      <c r="D23" s="29"/>
      <c r="E23" s="33"/>
    </row>
    <row r="24" spans="2:5" ht="15.75" thickBot="1" x14ac:dyDescent="0.3">
      <c r="B24" s="30"/>
      <c r="C24" s="31"/>
      <c r="D24" s="31"/>
      <c r="E24" s="32"/>
    </row>
    <row r="25" spans="2:5" ht="15.75" thickTop="1" x14ac:dyDescent="0.25">
      <c r="B25" s="5"/>
      <c r="C25" s="6"/>
      <c r="D25" s="6"/>
      <c r="E25" s="5"/>
    </row>
    <row r="26" spans="2:5" x14ac:dyDescent="0.25">
      <c r="B26" s="7"/>
      <c r="C26" s="8"/>
      <c r="D26" s="8"/>
      <c r="E26" s="8"/>
    </row>
    <row r="27" spans="2:5" ht="15.75" thickBot="1" x14ac:dyDescent="0.3">
      <c r="B27" s="9"/>
      <c r="C27" s="10"/>
      <c r="D27" s="10"/>
      <c r="E27" s="9"/>
    </row>
    <row r="28" spans="2:5" ht="15.75" thickTop="1" x14ac:dyDescent="0.25">
      <c r="B28" s="11"/>
      <c r="C28" s="12"/>
      <c r="D28" s="12"/>
      <c r="E28" s="11"/>
    </row>
    <row r="29" spans="2:5" s="2" customFormat="1" x14ac:dyDescent="0.25">
      <c r="B29" s="55"/>
      <c r="C29" s="3"/>
      <c r="D29" s="55"/>
      <c r="E29" s="56"/>
    </row>
    <row r="30" spans="2:5" s="51" customFormat="1" ht="21" x14ac:dyDescent="0.35">
      <c r="B30" s="49"/>
      <c r="C30" s="50"/>
      <c r="D30" s="50"/>
      <c r="E30" s="50"/>
    </row>
    <row r="31" spans="2:5" x14ac:dyDescent="0.25">
      <c r="B31" s="11"/>
      <c r="C31" s="12"/>
      <c r="D31" s="12"/>
      <c r="E31" s="11"/>
    </row>
    <row r="33" spans="2:5" ht="21" x14ac:dyDescent="0.35">
      <c r="B33" s="4"/>
    </row>
    <row r="34" spans="2:5" ht="21.75" thickBot="1" x14ac:dyDescent="0.4">
      <c r="B34" s="4"/>
    </row>
    <row r="35" spans="2:5" ht="15.75" thickTop="1" x14ac:dyDescent="0.25">
      <c r="B35" s="5"/>
      <c r="C35" s="6"/>
      <c r="D35" s="6"/>
      <c r="E35" s="5"/>
    </row>
    <row r="36" spans="2:5" x14ac:dyDescent="0.25">
      <c r="B36" s="7"/>
      <c r="C36" s="8"/>
      <c r="D36" s="8"/>
      <c r="E36" s="7"/>
    </row>
    <row r="37" spans="2:5" x14ac:dyDescent="0.25">
      <c r="B37" s="7"/>
      <c r="C37" s="8"/>
      <c r="D37" s="8"/>
      <c r="E37" s="7"/>
    </row>
    <row r="38" spans="2:5" ht="15.75" thickBot="1" x14ac:dyDescent="0.3">
      <c r="B38" s="9"/>
      <c r="C38" s="10"/>
      <c r="D38" s="10"/>
      <c r="E38" s="9"/>
    </row>
    <row r="39" spans="2:5" ht="15.75" thickTop="1" x14ac:dyDescent="0.25">
      <c r="B39" s="5"/>
      <c r="C39" s="6"/>
      <c r="D39" s="6"/>
      <c r="E39" s="5"/>
    </row>
    <row r="40" spans="2:5" s="2" customFormat="1" x14ac:dyDescent="0.25">
      <c r="B40" s="13"/>
      <c r="C40" s="14"/>
      <c r="D40" s="14"/>
      <c r="E40" s="14"/>
    </row>
    <row r="41" spans="2:5" s="2" customFormat="1" ht="15.75" thickBot="1" x14ac:dyDescent="0.3">
      <c r="B41" s="17"/>
      <c r="C41" s="18"/>
      <c r="D41" s="18"/>
      <c r="E41" s="18"/>
    </row>
    <row r="42" spans="2:5" x14ac:dyDescent="0.25">
      <c r="B42" s="19"/>
      <c r="C42" s="20"/>
      <c r="D42" s="20"/>
      <c r="E42" s="19"/>
    </row>
    <row r="43" spans="2:5" s="2" customFormat="1" x14ac:dyDescent="0.25">
      <c r="B43" s="13"/>
      <c r="C43" s="14"/>
      <c r="D43" s="14"/>
      <c r="E43" s="14"/>
    </row>
    <row r="44" spans="2:5" s="2" customFormat="1" ht="15.75" thickBot="1" x14ac:dyDescent="0.3">
      <c r="B44" s="17"/>
      <c r="C44" s="18"/>
      <c r="D44" s="18"/>
      <c r="E44" s="18"/>
    </row>
    <row r="45" spans="2:5" x14ac:dyDescent="0.25">
      <c r="B45" s="19"/>
      <c r="C45" s="20"/>
      <c r="D45" s="20"/>
      <c r="E45" s="19"/>
    </row>
    <row r="46" spans="2:5" s="2" customFormat="1" x14ac:dyDescent="0.25">
      <c r="B46" s="13"/>
      <c r="C46" s="14"/>
      <c r="D46" s="14"/>
      <c r="E46" s="14"/>
    </row>
    <row r="47" spans="2:5" s="2" customFormat="1" ht="15.75" thickBot="1" x14ac:dyDescent="0.3">
      <c r="B47" s="17"/>
      <c r="C47" s="18"/>
      <c r="D47" s="18"/>
      <c r="E47" s="18"/>
    </row>
    <row r="48" spans="2:5" s="2" customFormat="1" x14ac:dyDescent="0.25">
      <c r="B48" s="13"/>
      <c r="C48" s="14"/>
      <c r="D48" s="14"/>
      <c r="E48" s="14"/>
    </row>
    <row r="49" spans="2:5" s="2" customFormat="1" x14ac:dyDescent="0.25">
      <c r="B49" s="13"/>
      <c r="C49" s="14"/>
      <c r="D49" s="14"/>
      <c r="E49" s="14"/>
    </row>
    <row r="50" spans="2:5" s="2" customFormat="1" x14ac:dyDescent="0.25">
      <c r="B50" s="13"/>
      <c r="C50" s="14"/>
      <c r="D50" s="14"/>
      <c r="E50" s="14"/>
    </row>
    <row r="51" spans="2:5" s="2" customFormat="1" x14ac:dyDescent="0.25">
      <c r="B51" s="13"/>
      <c r="C51" s="14"/>
      <c r="D51" s="14"/>
      <c r="E51" s="14"/>
    </row>
    <row r="52" spans="2:5" s="2" customFormat="1" x14ac:dyDescent="0.25">
      <c r="B52" s="13"/>
      <c r="C52" s="14"/>
      <c r="D52" s="14"/>
      <c r="E52" s="14"/>
    </row>
    <row r="53" spans="2:5" s="2" customFormat="1" x14ac:dyDescent="0.25">
      <c r="B53" s="13"/>
      <c r="C53" s="14"/>
      <c r="D53" s="14"/>
      <c r="E53" s="14"/>
    </row>
    <row r="54" spans="2:5" s="2" customFormat="1" x14ac:dyDescent="0.25">
      <c r="B54" s="13"/>
      <c r="C54" s="14"/>
      <c r="D54" s="14"/>
      <c r="E54" s="14"/>
    </row>
    <row r="55" spans="2:5" s="2" customFormat="1" x14ac:dyDescent="0.25">
      <c r="B55" s="13"/>
      <c r="C55" s="14"/>
      <c r="D55" s="14"/>
      <c r="E55" s="14"/>
    </row>
    <row r="56" spans="2:5" s="2" customFormat="1" ht="15.75" thickBot="1" x14ac:dyDescent="0.3">
      <c r="B56" s="57"/>
      <c r="C56" s="14"/>
      <c r="D56" s="14"/>
      <c r="E56" s="14"/>
    </row>
    <row r="57" spans="2:5" x14ac:dyDescent="0.25">
      <c r="B57" s="19"/>
      <c r="C57" s="20"/>
      <c r="D57" s="20"/>
      <c r="E57" s="19"/>
    </row>
    <row r="58" spans="2:5" s="2" customFormat="1" x14ac:dyDescent="0.25">
      <c r="B58" s="13"/>
      <c r="C58" s="14"/>
      <c r="D58" s="14"/>
      <c r="E58" s="14"/>
    </row>
    <row r="59" spans="2:5" x14ac:dyDescent="0.25">
      <c r="B59" s="7"/>
      <c r="C59" s="8"/>
      <c r="D59" s="8"/>
      <c r="E59" s="7"/>
    </row>
    <row r="60" spans="2:5" x14ac:dyDescent="0.25">
      <c r="B60" s="7"/>
      <c r="C60" s="8"/>
      <c r="D60" s="8"/>
      <c r="E60" s="8"/>
    </row>
    <row r="61" spans="2:5" x14ac:dyDescent="0.25">
      <c r="B61" s="7"/>
      <c r="C61" s="8"/>
      <c r="D61" s="8"/>
      <c r="E61" s="8"/>
    </row>
    <row r="62" spans="2:5" x14ac:dyDescent="0.25">
      <c r="B62" s="7"/>
      <c r="C62" s="8"/>
      <c r="D62" s="8"/>
      <c r="E62" s="8"/>
    </row>
    <row r="63" spans="2:5" x14ac:dyDescent="0.25">
      <c r="B63" s="7"/>
      <c r="C63" s="8"/>
      <c r="D63" s="8"/>
      <c r="E63" s="8"/>
    </row>
    <row r="64" spans="2:5" ht="15.75" thickBot="1" x14ac:dyDescent="0.3">
      <c r="B64" s="21"/>
      <c r="C64" s="22"/>
      <c r="D64" s="22"/>
      <c r="E64" s="22"/>
    </row>
    <row r="65" spans="2:5" x14ac:dyDescent="0.25">
      <c r="B65" s="19"/>
      <c r="C65" s="20"/>
      <c r="D65" s="20"/>
      <c r="E65" s="20"/>
    </row>
    <row r="66" spans="2:5" s="2" customFormat="1" x14ac:dyDescent="0.25">
      <c r="B66" s="13"/>
      <c r="C66" s="14"/>
      <c r="D66" s="14"/>
      <c r="E66" s="14"/>
    </row>
    <row r="67" spans="2:5" s="2" customFormat="1" ht="15.75" thickBot="1" x14ac:dyDescent="0.3">
      <c r="B67" s="17"/>
      <c r="C67" s="18"/>
      <c r="D67" s="18"/>
      <c r="E67" s="18"/>
    </row>
    <row r="68" spans="2:5" x14ac:dyDescent="0.25">
      <c r="B68" s="19"/>
      <c r="C68" s="20"/>
      <c r="D68" s="20"/>
      <c r="E68" s="20"/>
    </row>
    <row r="69" spans="2:5" s="2" customFormat="1" x14ac:dyDescent="0.25">
      <c r="B69" s="13"/>
      <c r="C69" s="14"/>
      <c r="D69" s="52"/>
      <c r="E69" s="14"/>
    </row>
    <row r="70" spans="2:5" s="2" customFormat="1" ht="15.75" thickBot="1" x14ac:dyDescent="0.3">
      <c r="B70" s="17"/>
      <c r="C70" s="18"/>
      <c r="D70" s="18"/>
      <c r="E70" s="18"/>
    </row>
    <row r="71" spans="2:5" x14ac:dyDescent="0.25">
      <c r="B71" s="19"/>
      <c r="C71" s="20"/>
      <c r="D71" s="20"/>
      <c r="E71" s="20"/>
    </row>
    <row r="72" spans="2:5" s="2" customFormat="1" x14ac:dyDescent="0.25">
      <c r="B72" s="13"/>
      <c r="C72" s="14"/>
      <c r="D72" s="14"/>
      <c r="E72" s="14"/>
    </row>
    <row r="73" spans="2:5" s="2" customFormat="1" ht="15.75" thickBot="1" x14ac:dyDescent="0.3">
      <c r="B73" s="17"/>
      <c r="C73" s="18"/>
      <c r="D73" s="18"/>
      <c r="E73" s="18"/>
    </row>
    <row r="74" spans="2:5" x14ac:dyDescent="0.25">
      <c r="B74" s="19"/>
      <c r="C74" s="20"/>
      <c r="D74" s="20"/>
      <c r="E74" s="20"/>
    </row>
    <row r="75" spans="2:5" s="2" customFormat="1" x14ac:dyDescent="0.25">
      <c r="B75" s="13"/>
      <c r="C75" s="14"/>
      <c r="D75" s="14"/>
      <c r="E75" s="14"/>
    </row>
    <row r="76" spans="2:5" s="2" customFormat="1" ht="15.75" thickBot="1" x14ac:dyDescent="0.3">
      <c r="B76" s="17"/>
      <c r="C76" s="18"/>
      <c r="D76" s="18"/>
      <c r="E76" s="18"/>
    </row>
    <row r="77" spans="2:5" x14ac:dyDescent="0.25">
      <c r="B77" s="19"/>
      <c r="C77" s="20"/>
      <c r="D77" s="20"/>
      <c r="E77" s="20"/>
    </row>
    <row r="78" spans="2:5" s="2" customFormat="1" x14ac:dyDescent="0.25">
      <c r="B78" s="13"/>
      <c r="C78" s="14"/>
      <c r="D78" s="14"/>
      <c r="E78" s="14"/>
    </row>
    <row r="79" spans="2:5" s="2" customFormat="1" ht="15.75" thickBot="1" x14ac:dyDescent="0.3">
      <c r="B79" s="17"/>
      <c r="C79" s="18"/>
      <c r="D79" s="18"/>
      <c r="E79" s="18"/>
    </row>
    <row r="80" spans="2:5" x14ac:dyDescent="0.25">
      <c r="B80" s="19"/>
      <c r="C80" s="20"/>
      <c r="D80" s="20"/>
      <c r="E80" s="20"/>
    </row>
    <row r="81" spans="2:5" s="2" customFormat="1" x14ac:dyDescent="0.25">
      <c r="B81" s="13"/>
      <c r="C81" s="14"/>
      <c r="D81" s="14"/>
      <c r="E81" s="14"/>
    </row>
    <row r="82" spans="2:5" s="2" customFormat="1" ht="15.75" thickBot="1" x14ac:dyDescent="0.3">
      <c r="B82" s="17"/>
      <c r="C82" s="18"/>
      <c r="D82" s="18"/>
      <c r="E82" s="18"/>
    </row>
    <row r="83" spans="2:5" x14ac:dyDescent="0.25">
      <c r="B83" s="19"/>
      <c r="C83" s="20"/>
      <c r="D83" s="20"/>
      <c r="E83" s="23"/>
    </row>
    <row r="84" spans="2:5" s="2" customFormat="1" x14ac:dyDescent="0.25">
      <c r="B84" s="13"/>
      <c r="C84" s="14"/>
      <c r="D84" s="14"/>
      <c r="E84" s="14"/>
    </row>
    <row r="85" spans="2:5" s="2" customFormat="1" ht="15.75" thickBot="1" x14ac:dyDescent="0.3">
      <c r="B85" s="17"/>
      <c r="C85" s="18"/>
      <c r="D85" s="18"/>
      <c r="E85" s="18"/>
    </row>
    <row r="86" spans="2:5" x14ac:dyDescent="0.25">
      <c r="B86" s="19"/>
      <c r="C86" s="20"/>
      <c r="D86" s="20"/>
      <c r="E86" s="23"/>
    </row>
    <row r="87" spans="2:5" s="2" customFormat="1" x14ac:dyDescent="0.25">
      <c r="B87" s="13"/>
      <c r="C87" s="14"/>
      <c r="D87" s="14"/>
      <c r="E87" s="14"/>
    </row>
    <row r="88" spans="2:5" s="2" customFormat="1" ht="15.75" thickBot="1" x14ac:dyDescent="0.3">
      <c r="B88" s="17"/>
      <c r="C88" s="18"/>
      <c r="D88" s="18"/>
      <c r="E88" s="18"/>
    </row>
    <row r="89" spans="2:5" x14ac:dyDescent="0.25">
      <c r="B89" s="19"/>
      <c r="C89" s="20"/>
      <c r="D89" s="20"/>
      <c r="E89" s="23"/>
    </row>
    <row r="90" spans="2:5" s="2" customFormat="1" x14ac:dyDescent="0.25">
      <c r="B90" s="13"/>
      <c r="C90" s="14"/>
      <c r="D90" s="14"/>
      <c r="E90" s="14"/>
    </row>
    <row r="91" spans="2:5" s="2" customFormat="1" ht="15.75" thickBot="1" x14ac:dyDescent="0.3">
      <c r="B91" s="17"/>
      <c r="C91" s="18"/>
      <c r="D91" s="18"/>
      <c r="E91" s="18"/>
    </row>
    <row r="92" spans="2:5" s="2" customFormat="1" x14ac:dyDescent="0.25">
      <c r="B92" s="24"/>
      <c r="C92" s="23"/>
      <c r="D92" s="23"/>
      <c r="E92" s="23"/>
    </row>
    <row r="93" spans="2:5" s="2" customFormat="1" x14ac:dyDescent="0.25">
      <c r="B93" s="13"/>
      <c r="C93" s="14"/>
      <c r="D93" s="14"/>
      <c r="E93" s="14"/>
    </row>
    <row r="94" spans="2:5" s="2" customFormat="1" ht="15.75" thickBot="1" x14ac:dyDescent="0.3">
      <c r="B94" s="17"/>
      <c r="C94" s="18"/>
      <c r="D94" s="18"/>
      <c r="E94" s="18"/>
    </row>
    <row r="95" spans="2:5" s="2" customFormat="1" x14ac:dyDescent="0.25">
      <c r="B95" s="24"/>
      <c r="C95" s="23"/>
      <c r="D95" s="23"/>
      <c r="E95" s="23"/>
    </row>
    <row r="96" spans="2:5" s="2" customFormat="1" x14ac:dyDescent="0.25">
      <c r="B96" s="13"/>
      <c r="C96" s="14"/>
      <c r="D96" s="14"/>
      <c r="E96" s="14"/>
    </row>
    <row r="97" spans="2:5" s="2" customFormat="1" ht="15.75" thickBot="1" x14ac:dyDescent="0.3">
      <c r="B97" s="15"/>
      <c r="C97" s="16"/>
      <c r="D97" s="16"/>
      <c r="E97" s="16"/>
    </row>
    <row r="98" spans="2:5" s="2" customFormat="1" ht="15.75" thickTop="1" x14ac:dyDescent="0.25">
      <c r="B98" s="34"/>
      <c r="C98" s="35"/>
      <c r="D98" s="35"/>
      <c r="E98" s="35"/>
    </row>
    <row r="99" spans="2:5" s="2" customFormat="1" x14ac:dyDescent="0.25">
      <c r="B99" s="13"/>
      <c r="C99" s="14"/>
      <c r="D99" s="14"/>
      <c r="E99" s="14"/>
    </row>
    <row r="100" spans="2:5" s="2" customFormat="1" ht="15.75" thickBot="1" x14ac:dyDescent="0.3">
      <c r="B100" s="15"/>
      <c r="C100" s="16"/>
      <c r="D100" s="16"/>
      <c r="E100" s="16"/>
    </row>
    <row r="101" spans="2:5" ht="15.75" thickTop="1" x14ac:dyDescent="0.25">
      <c r="B101" s="7"/>
      <c r="C101" s="8"/>
      <c r="D101" s="8"/>
      <c r="E101" s="14"/>
    </row>
    <row r="102" spans="2:5" s="2" customFormat="1" x14ac:dyDescent="0.25">
      <c r="B102" s="13"/>
      <c r="C102" s="14"/>
      <c r="D102" s="14"/>
      <c r="E102" s="14"/>
    </row>
    <row r="103" spans="2:5" s="2" customFormat="1" ht="15.75" thickBot="1" x14ac:dyDescent="0.3">
      <c r="B103" s="15"/>
      <c r="C103" s="16"/>
      <c r="D103" s="16"/>
      <c r="E103" s="16"/>
    </row>
    <row r="104" spans="2:5" s="2" customFormat="1" ht="15.75" thickTop="1" x14ac:dyDescent="0.25">
      <c r="B104" s="13"/>
      <c r="C104" s="14"/>
      <c r="D104" s="14"/>
      <c r="E104" s="14"/>
    </row>
    <row r="105" spans="2:5" s="2" customFormat="1" x14ac:dyDescent="0.25">
      <c r="B105" s="13"/>
      <c r="C105" s="14"/>
      <c r="D105" s="14"/>
      <c r="E105" s="14"/>
    </row>
    <row r="106" spans="2:5" s="2" customFormat="1" ht="15.75" thickBot="1" x14ac:dyDescent="0.3">
      <c r="B106" s="13"/>
      <c r="C106" s="14"/>
      <c r="D106" s="14"/>
      <c r="E106" s="14"/>
    </row>
    <row r="107" spans="2:5" s="2" customFormat="1" ht="15.75" thickTop="1" x14ac:dyDescent="0.25">
      <c r="B107" s="34"/>
      <c r="C107" s="35"/>
      <c r="D107" s="35"/>
      <c r="E107" s="35"/>
    </row>
    <row r="108" spans="2:5" s="2" customFormat="1" x14ac:dyDescent="0.25">
      <c r="B108" s="13"/>
      <c r="C108" s="14"/>
      <c r="D108" s="14"/>
      <c r="E108" s="14"/>
    </row>
    <row r="109" spans="2:5" s="2" customFormat="1" ht="15.75" thickBot="1" x14ac:dyDescent="0.3">
      <c r="B109" s="15"/>
      <c r="C109" s="16"/>
      <c r="D109" s="16"/>
      <c r="E109" s="16"/>
    </row>
    <row r="110" spans="2:5" s="2" customFormat="1" ht="15.75" thickTop="1" x14ac:dyDescent="0.25">
      <c r="B110" s="13"/>
      <c r="C110" s="14"/>
      <c r="D110" s="14"/>
      <c r="E110" s="14"/>
    </row>
    <row r="111" spans="2:5" s="2" customFormat="1" x14ac:dyDescent="0.25">
      <c r="B111" s="13"/>
      <c r="C111" s="14"/>
      <c r="D111" s="14"/>
      <c r="E111" s="14"/>
    </row>
    <row r="112" spans="2:5" s="2" customFormat="1" ht="15.75" thickBot="1" x14ac:dyDescent="0.3">
      <c r="B112" s="13"/>
      <c r="C112" s="14"/>
      <c r="D112" s="14"/>
      <c r="E112" s="14"/>
    </row>
    <row r="113" spans="2:5" s="2" customFormat="1" ht="15.75" thickTop="1" x14ac:dyDescent="0.25">
      <c r="B113" s="34"/>
      <c r="C113" s="35"/>
      <c r="D113" s="35"/>
      <c r="E113" s="35"/>
    </row>
    <row r="114" spans="2:5" s="2" customFormat="1" x14ac:dyDescent="0.25">
      <c r="B114" s="13"/>
      <c r="C114" s="14"/>
      <c r="D114" s="14"/>
      <c r="E114" s="14"/>
    </row>
    <row r="115" spans="2:5" s="2" customFormat="1" x14ac:dyDescent="0.25">
      <c r="B115" s="13"/>
      <c r="C115" s="14"/>
      <c r="D115" s="14"/>
      <c r="E115" s="14"/>
    </row>
    <row r="116" spans="2:5" x14ac:dyDescent="0.25">
      <c r="B116" s="7"/>
      <c r="C116" s="8"/>
      <c r="D116" s="8"/>
      <c r="E116" s="8"/>
    </row>
    <row r="117" spans="2:5" ht="15.75" thickBot="1" x14ac:dyDescent="0.3">
      <c r="B117" s="9"/>
      <c r="C117" s="10"/>
      <c r="D117" s="10"/>
      <c r="E117" s="10"/>
    </row>
    <row r="118" spans="2:5" ht="15.75" thickTop="1" x14ac:dyDescent="0.25">
      <c r="E118" s="1"/>
    </row>
    <row r="119" spans="2:5" x14ac:dyDescent="0.25">
      <c r="E119" s="1"/>
    </row>
    <row r="120" spans="2:5" x14ac:dyDescent="0.25">
      <c r="E120" s="1"/>
    </row>
    <row r="121" spans="2:5" x14ac:dyDescent="0.25">
      <c r="E121" s="1"/>
    </row>
    <row r="122" spans="2:5" s="51" customFormat="1" ht="21" x14ac:dyDescent="0.35">
      <c r="C122" s="53"/>
      <c r="D122" s="53"/>
      <c r="E122" s="53"/>
    </row>
    <row r="123" spans="2:5" x14ac:dyDescent="0.25">
      <c r="E123" s="1"/>
    </row>
    <row r="124" spans="2:5" s="51" customFormat="1" ht="21" x14ac:dyDescent="0.35">
      <c r="C124" s="53"/>
      <c r="D124" s="53"/>
      <c r="E124" s="53"/>
    </row>
    <row r="125" spans="2:5" x14ac:dyDescent="0.25">
      <c r="E125" s="1"/>
    </row>
    <row r="126" spans="2:5" x14ac:dyDescent="0.25">
      <c r="E126" s="1"/>
    </row>
    <row r="127" spans="2:5" x14ac:dyDescent="0.25">
      <c r="E127" s="1"/>
    </row>
    <row r="128" spans="2:5" s="51" customFormat="1" ht="21" x14ac:dyDescent="0.35">
      <c r="C128" s="53"/>
      <c r="D128" s="53"/>
      <c r="E128" s="53"/>
    </row>
    <row r="129" spans="3:4" s="2" customFormat="1" x14ac:dyDescent="0.25">
      <c r="C129" s="3"/>
      <c r="D129" s="3"/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Исполнение сметы</vt:lpstr>
      <vt:lpstr>ЭЭ помесячно</vt:lpstr>
      <vt:lpstr>Исполение сметы 2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Ирина</cp:lastModifiedBy>
  <cp:lastPrinted>2017-05-25T10:37:36Z</cp:lastPrinted>
  <dcterms:created xsi:type="dcterms:W3CDTF">2017-05-21T17:14:56Z</dcterms:created>
  <dcterms:modified xsi:type="dcterms:W3CDTF">2019-05-27T06:36:41Z</dcterms:modified>
</cp:coreProperties>
</file>